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olga\Downloads\"/>
    </mc:Choice>
  </mc:AlternateContent>
  <xr:revisionPtr revIDLastSave="0" documentId="13_ncr:1_{3701A065-56F9-4EA9-ACD1-D9D95FA6DF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Труба Гост, ТУ, восстановленна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87" i="1" l="1"/>
  <c r="F286" i="1"/>
  <c r="F285" i="1"/>
  <c r="F283" i="1"/>
  <c r="Q268" i="1"/>
  <c r="M268" i="1"/>
  <c r="K268" i="1"/>
  <c r="J245" i="1"/>
  <c r="F244" i="1"/>
  <c r="J257" i="1" s="1"/>
  <c r="E244" i="1"/>
  <c r="J235" i="1"/>
  <c r="J217" i="1"/>
  <c r="J197" i="1"/>
  <c r="J198" i="1"/>
  <c r="S189" i="1"/>
  <c r="J189" i="1"/>
  <c r="S173" i="1"/>
  <c r="J173" i="1" s="1"/>
  <c r="J170" i="1"/>
  <c r="E170" i="1"/>
  <c r="J169" i="1"/>
  <c r="S168" i="1"/>
  <c r="F167" i="1" s="1"/>
  <c r="J168" i="1" s="1"/>
  <c r="S167" i="1"/>
  <c r="F166" i="1" s="1"/>
  <c r="J167" i="1" s="1"/>
  <c r="E167" i="1"/>
  <c r="E166" i="1"/>
  <c r="F156" i="1"/>
  <c r="J157" i="1" s="1"/>
  <c r="E156" i="1"/>
  <c r="J144" i="1"/>
  <c r="E143" i="1"/>
  <c r="S142" i="1"/>
  <c r="J139" i="1"/>
  <c r="J133" i="1"/>
  <c r="J124" i="1"/>
  <c r="J117" i="1"/>
  <c r="J115" i="1"/>
  <c r="F108" i="1"/>
  <c r="J109" i="1" s="1"/>
  <c r="E108" i="1"/>
  <c r="F107" i="1"/>
  <c r="J108" i="1" s="1"/>
  <c r="E107" i="1"/>
  <c r="J88" i="1"/>
  <c r="J86" i="1"/>
  <c r="S85" i="1"/>
  <c r="J85" i="1"/>
  <c r="J84" i="1"/>
  <c r="S75" i="1"/>
  <c r="J75" i="1"/>
  <c r="S69" i="1"/>
  <c r="J69" i="1"/>
  <c r="S57" i="1"/>
  <c r="J57" i="1"/>
  <c r="S54" i="1"/>
  <c r="J54" i="1"/>
  <c r="S51" i="1"/>
  <c r="J51" i="1"/>
  <c r="S49" i="1"/>
  <c r="J49" i="1"/>
  <c r="S30" i="1"/>
  <c r="J30" i="1"/>
  <c r="O12" i="1"/>
  <c r="O268" i="1" s="1"/>
  <c r="E12" i="1"/>
  <c r="F12" i="1" l="1"/>
  <c r="J12" i="1" s="1"/>
  <c r="J268" i="1" s="1"/>
  <c r="S268" i="1"/>
  <c r="U268" i="1" s="1"/>
</calcChain>
</file>

<file path=xl/sharedStrings.xml><?xml version="1.0" encoding="utf-8"?>
<sst xmlns="http://schemas.openxmlformats.org/spreadsheetml/2006/main" count="1261" uniqueCount="261">
  <si>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</si>
  <si>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</si>
  <si>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</si>
  <si>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</si>
  <si>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</si>
  <si>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</si>
  <si>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</si>
  <si>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Наша  предоплата</t>
  </si>
  <si>
    <t>Вася</t>
  </si>
  <si>
    <t>Денис</t>
  </si>
  <si>
    <t>Олег</t>
  </si>
  <si>
    <t>БАЗА</t>
  </si>
  <si>
    <t>Нам Оплачено</t>
  </si>
  <si>
    <t>ГОСТ,  ТУ</t>
  </si>
  <si>
    <t>Сталь</t>
  </si>
  <si>
    <t>шт</t>
  </si>
  <si>
    <t>тн</t>
  </si>
  <si>
    <t>штук</t>
  </si>
  <si>
    <t>12</t>
  </si>
  <si>
    <t>ГОСТ 10704-91</t>
  </si>
  <si>
    <t>3СП</t>
  </si>
  <si>
    <t>1шт 12м</t>
  </si>
  <si>
    <t>Челябинск</t>
  </si>
  <si>
    <t>10</t>
  </si>
  <si>
    <t>ГОСТ 10706-76</t>
  </si>
  <si>
    <t>20</t>
  </si>
  <si>
    <t>2шт по 12м</t>
  </si>
  <si>
    <t>16,5</t>
  </si>
  <si>
    <t>восстановленная, п/ш</t>
  </si>
  <si>
    <t>10Г2ФБЮ</t>
  </si>
  <si>
    <t>11-11,6м</t>
  </si>
  <si>
    <t>16,8</t>
  </si>
  <si>
    <t>ГОСТ 20295-85</t>
  </si>
  <si>
    <t>09Г2ФБ</t>
  </si>
  <si>
    <t>15,7</t>
  </si>
  <si>
    <t>восстновленая</t>
  </si>
  <si>
    <t>17г1с</t>
  </si>
  <si>
    <t>под заказ 3 дня</t>
  </si>
  <si>
    <t>21,6</t>
  </si>
  <si>
    <t>23,2</t>
  </si>
  <si>
    <t>17Г1С-У</t>
  </si>
  <si>
    <t>сертификата нет, ВУС можем снять. Только под заказ 5 дней</t>
  </si>
  <si>
    <t>под заказ 5 дней</t>
  </si>
  <si>
    <t>32</t>
  </si>
  <si>
    <t>восстановленная</t>
  </si>
  <si>
    <t>п/ш</t>
  </si>
  <si>
    <t>14</t>
  </si>
  <si>
    <t>17</t>
  </si>
  <si>
    <t>К56</t>
  </si>
  <si>
    <t>19</t>
  </si>
  <si>
    <t>09Г2С</t>
  </si>
  <si>
    <t>2023г</t>
  </si>
  <si>
    <t>Тобольск/Челябинск</t>
  </si>
  <si>
    <t>ТС 153-11</t>
  </si>
  <si>
    <t>К60</t>
  </si>
  <si>
    <t>09г2с</t>
  </si>
  <si>
    <t>2023г, ВМЗ, Без изоляции. Отгрузка Тобольск/Челябинск</t>
  </si>
  <si>
    <t>18</t>
  </si>
  <si>
    <t>ТИП.3, К52</t>
  </si>
  <si>
    <t>16</t>
  </si>
  <si>
    <t>9,06м</t>
  </si>
  <si>
    <t>лежак ТИП.3 К60, 11,29+11,62</t>
  </si>
  <si>
    <t>харц, восстановленная</t>
  </si>
  <si>
    <t>заводская поперечка</t>
  </si>
  <si>
    <t>11</t>
  </si>
  <si>
    <t>много</t>
  </si>
  <si>
    <t>2024г.Только под заказ 3-5 дней. Отгрузка с Челябинска</t>
  </si>
  <si>
    <t>под заказ 3-5 дней</t>
  </si>
  <si>
    <t>2019г.Отгрузка Самара</t>
  </si>
  <si>
    <t>Самара</t>
  </si>
  <si>
    <t>22</t>
  </si>
  <si>
    <t>13хфа</t>
  </si>
  <si>
    <t>2,1+11,23м</t>
  </si>
  <si>
    <t>Тип.3</t>
  </si>
  <si>
    <t>2023г, без изоляции, ВМЗ</t>
  </si>
  <si>
    <t>17г1с-у</t>
  </si>
  <si>
    <t>Тип.3 К52, 12м</t>
  </si>
  <si>
    <t>12Г2СБ</t>
  </si>
  <si>
    <t>Тип.3, 12м</t>
  </si>
  <si>
    <t>23</t>
  </si>
  <si>
    <t>11,7м</t>
  </si>
  <si>
    <t>К50</t>
  </si>
  <si>
    <t>11,26+10,94+11,26+11,57+11,37+11,32</t>
  </si>
  <si>
    <t>17г1С-У</t>
  </si>
  <si>
    <t>К52</t>
  </si>
  <si>
    <t>12,07м</t>
  </si>
  <si>
    <t>Восстановленная, п/ш</t>
  </si>
  <si>
    <t>-</t>
  </si>
  <si>
    <t>9</t>
  </si>
  <si>
    <t>Тип.3, под лежалую</t>
  </si>
  <si>
    <t>8</t>
  </si>
  <si>
    <t>7</t>
  </si>
  <si>
    <t>под лежалую</t>
  </si>
  <si>
    <t>12+12</t>
  </si>
  <si>
    <t>17г1с-У</t>
  </si>
  <si>
    <t>под заказ 7 дней</t>
  </si>
  <si>
    <t>Восстановленная</t>
  </si>
  <si>
    <t>передел из 720 диаметра</t>
  </si>
  <si>
    <t>08ГБФ-У</t>
  </si>
  <si>
    <t>К50, ВУС, изоляцию можем снять, только под заказ 3-5 дней, магистральное газавое ТУ</t>
  </si>
  <si>
    <t xml:space="preserve"> 8,5м</t>
  </si>
  <si>
    <t>тип.3</t>
  </si>
  <si>
    <t>ГОСТ 10705-85</t>
  </si>
  <si>
    <t>13ХФА</t>
  </si>
  <si>
    <t>снятый град</t>
  </si>
  <si>
    <t>немерная по 9,6м-11м</t>
  </si>
  <si>
    <t>немерная от 9до 10м</t>
  </si>
  <si>
    <t>24</t>
  </si>
  <si>
    <t>ГОСТ 8732-78</t>
  </si>
  <si>
    <t>ГОСТ 10705-80</t>
  </si>
  <si>
    <t>6</t>
  </si>
  <si>
    <t>ВУС</t>
  </si>
  <si>
    <t>15</t>
  </si>
  <si>
    <t>восстановленная бш</t>
  </si>
  <si>
    <t>восстановленная б/ш</t>
  </si>
  <si>
    <t>по 12м, 2023г</t>
  </si>
  <si>
    <t>09г2С</t>
  </si>
  <si>
    <t>после снятия ППУ</t>
  </si>
  <si>
    <t>10,45м-12м</t>
  </si>
  <si>
    <t>под заказ</t>
  </si>
  <si>
    <t>ВУС можем снять</t>
  </si>
  <si>
    <t>6,77 м</t>
  </si>
  <si>
    <t>06ГФБА</t>
  </si>
  <si>
    <t>куски от 0,9 до 4,5м</t>
  </si>
  <si>
    <t>б/ш, восстановленная</t>
  </si>
  <si>
    <t>под лежалую, состояние новой</t>
  </si>
  <si>
    <t>2024г</t>
  </si>
  <si>
    <t>челябинск</t>
  </si>
  <si>
    <t>тнг+1шт возвр</t>
  </si>
  <si>
    <t>леж.</t>
  </si>
  <si>
    <t xml:space="preserve">ГОСТ 550-75 </t>
  </si>
  <si>
    <t>15Х5М</t>
  </si>
  <si>
    <t>гр.Б</t>
  </si>
  <si>
    <t>ТУ 005</t>
  </si>
  <si>
    <t>труба новая, с поперечкой заводской</t>
  </si>
  <si>
    <t>Восстановленная, б/ш</t>
  </si>
  <si>
    <t>11,64+10,19+11,37+10,82</t>
  </si>
  <si>
    <t>8,9</t>
  </si>
  <si>
    <t>ГОСТ 632-80</t>
  </si>
  <si>
    <t>Д</t>
  </si>
  <si>
    <t>Обсадная, ОТТМ, гр.Д</t>
  </si>
  <si>
    <t>NQ</t>
  </si>
  <si>
    <t>обсадная, БТС, 2023г, сертификат есть</t>
  </si>
  <si>
    <t>К55</t>
  </si>
  <si>
    <t>обсадная, БТС, 2024г, сертификат есть</t>
  </si>
  <si>
    <t xml:space="preserve">20ФА </t>
  </si>
  <si>
    <t>К52 ,  9,46+10,84</t>
  </si>
  <si>
    <t>2025г</t>
  </si>
  <si>
    <t>11,09*10+11,27*10+11,39+11,44+11,08+11,36</t>
  </si>
  <si>
    <t>11,31+11,23+11,31</t>
  </si>
  <si>
    <t>12,02+12,03+12,02+12,02+12,02+12,02</t>
  </si>
  <si>
    <t>тнг</t>
  </si>
  <si>
    <t>Гост 8732-78</t>
  </si>
  <si>
    <t>восстановленная, б/ш</t>
  </si>
  <si>
    <t>Сургут</t>
  </si>
  <si>
    <t>7,3</t>
  </si>
  <si>
    <t>L80</t>
  </si>
  <si>
    <t>обсадная, БТС, 2018г, сертификат есть</t>
  </si>
  <si>
    <t xml:space="preserve">Восстановленная, б/ш </t>
  </si>
  <si>
    <t>2,6тн</t>
  </si>
  <si>
    <t>лежалая</t>
  </si>
  <si>
    <t>5</t>
  </si>
  <si>
    <t>после снятия ВУС</t>
  </si>
  <si>
    <t>7,7</t>
  </si>
  <si>
    <t>ТУ 14-3Р-174-2021</t>
  </si>
  <si>
    <t>N80</t>
  </si>
  <si>
    <t>Обсадная, бесшовная, резьба BC, 2024г, гр.N80 Q, сертификат есть</t>
  </si>
  <si>
    <t>Е</t>
  </si>
  <si>
    <t>Обсадная, ОТТМ, 2019г, сертификат есть</t>
  </si>
  <si>
    <t>под заказ в Челябинск 3 дня</t>
  </si>
  <si>
    <t>4</t>
  </si>
  <si>
    <t>8,6</t>
  </si>
  <si>
    <t>Обсадная, ОТТМ, 2024г, сертификат есть</t>
  </si>
  <si>
    <t>7,4</t>
  </si>
  <si>
    <t>Обсадная, ОТТМ, 2022г, сертификат есть</t>
  </si>
  <si>
    <t>ГОСТ 8732-82</t>
  </si>
  <si>
    <t>4,5</t>
  </si>
  <si>
    <t>3,5</t>
  </si>
  <si>
    <t>3</t>
  </si>
  <si>
    <t>11,56+11,56</t>
  </si>
  <si>
    <t>15ГС</t>
  </si>
  <si>
    <t>ГОСТ 3262-75</t>
  </si>
  <si>
    <t>(Ду 40х4)</t>
  </si>
  <si>
    <t>ГОСТ 8734-75</t>
  </si>
  <si>
    <t>40Х</t>
  </si>
  <si>
    <t>2</t>
  </si>
  <si>
    <t>5,5</t>
  </si>
  <si>
    <t>НКТ, метрика, 2025г, ТМК, сертификат есть</t>
  </si>
  <si>
    <t>ПНТЗ</t>
  </si>
  <si>
    <t>ГОСТ 9941-2022</t>
  </si>
  <si>
    <t>12Х18Н10Т</t>
  </si>
  <si>
    <t>2,5</t>
  </si>
  <si>
    <t>ТУ 14-3р-55-2001</t>
  </si>
  <si>
    <t xml:space="preserve">БАЛКА В НАЛИЧИИ </t>
  </si>
  <si>
    <t>Номер профиля</t>
  </si>
  <si>
    <t>ГОСТ</t>
  </si>
  <si>
    <t>Цена за тонну          (с НДС), руб</t>
  </si>
  <si>
    <r>
      <rPr>
        <sz val="12"/>
        <color rgb="FF000000"/>
        <rFont val="Times New Roman"/>
        <family val="1"/>
      </rPr>
      <t xml:space="preserve">Двутавр </t>
    </r>
    <r>
      <rPr>
        <b/>
        <sz val="12"/>
        <color rgb="FF000000"/>
        <rFont val="Times New Roman"/>
        <family val="1"/>
      </rPr>
      <t>25 Б1</t>
    </r>
  </si>
  <si>
    <t>57837-2017</t>
  </si>
  <si>
    <t>с 355</t>
  </si>
  <si>
    <t>5,7м</t>
  </si>
  <si>
    <r>
      <rPr>
        <sz val="12"/>
        <color rgb="FF000000"/>
        <rFont val="Times New Roman"/>
        <family val="1"/>
      </rPr>
      <t>Двутавр</t>
    </r>
    <r>
      <rPr>
        <b/>
        <sz val="12"/>
        <color rgb="FF000000"/>
        <rFont val="Times New Roman"/>
        <family val="1"/>
      </rPr>
      <t xml:space="preserve"> 25 К5</t>
    </r>
  </si>
  <si>
    <t>с 255</t>
  </si>
  <si>
    <t>по 12м</t>
  </si>
  <si>
    <r>
      <rPr>
        <sz val="12"/>
        <color rgb="FF000000"/>
        <rFont val="Times New Roman"/>
        <family val="1"/>
      </rPr>
      <t>Двутавр</t>
    </r>
    <r>
      <rPr>
        <b/>
        <sz val="12"/>
        <color rgb="FF000000"/>
        <rFont val="Times New Roman"/>
        <family val="1"/>
      </rPr>
      <t xml:space="preserve"> 30 Б2</t>
    </r>
  </si>
  <si>
    <r>
      <t xml:space="preserve">Двутавр </t>
    </r>
    <r>
      <rPr>
        <b/>
        <sz val="12"/>
        <rFont val="Times New Roman"/>
        <family val="1"/>
      </rPr>
      <t>45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Б2 </t>
    </r>
    <r>
      <rPr>
        <sz val="12"/>
        <rFont val="Times New Roman"/>
        <family val="1"/>
      </rPr>
      <t xml:space="preserve"> </t>
    </r>
  </si>
  <si>
    <t>3,6м</t>
  </si>
  <si>
    <r>
      <t xml:space="preserve">Двутавр </t>
    </r>
    <r>
      <rPr>
        <b/>
        <sz val="12"/>
        <color rgb="FF000000"/>
        <rFont val="Times New Roman"/>
        <family val="1"/>
      </rPr>
      <t>60 Ш1</t>
    </r>
  </si>
  <si>
    <r>
      <t xml:space="preserve">Двутавр </t>
    </r>
    <r>
      <rPr>
        <b/>
        <sz val="12"/>
        <rFont val="Times New Roman"/>
        <family val="1"/>
      </rPr>
      <t>70 Ш3</t>
    </r>
    <r>
      <rPr>
        <sz val="12"/>
        <rFont val="Times New Roman"/>
        <family val="1"/>
      </rPr>
      <t xml:space="preserve"> </t>
    </r>
  </si>
  <si>
    <t>11 м</t>
  </si>
  <si>
    <t>ООО «КРАСНОАРМЕЙСКИЙ МЕТАЛЛОКОМПЛЕКС»  •  ИНН 7452150325</t>
  </si>
  <si>
    <t>ТЕЛЕФОНЫ
8 (800) 500-16-56  •  +7 (343) 288-54-73
+7 (351) 242-02-40  •  +7 (499) 110-83-17</t>
  </si>
  <si>
    <t>ОФИСЫ
Екатеринбург — ул. Малышева, 51А
Челябинск — ул. Бажова, 91а  •  Москва — ул. Беговая, 3, стр. 1</t>
  </si>
  <si>
    <t>ДАТА ПРАЙС-ЛИСТА
03.08.2026</t>
  </si>
  <si>
    <t>E-MAIL
2420240@mail.ru  •  2885473@mail.ru</t>
  </si>
  <si>
    <t>СКЛАДЫ
Екатеринбург — ул. Малышева, 51А
Челябинск — ул. Новороссийская, 2а  •  ул. Электродная, 2</t>
  </si>
  <si>
    <t>САЙТ
https://ekb.navigator-trub.com</t>
  </si>
  <si>
    <t>ПРАЙС-ЛИСТ  •  СПЕЦПРЕДЛОЖЕНИЯ НА ТРУБЫ И БАЛКИ</t>
  </si>
  <si>
    <t>Офис:
Екатеринбург — ул. Малышева, 51А Челябинск — ул. Бажова, 91
Склады: Челябинск — ул. Мраморная 18,строение 6 с.Миасское- ул.Десятой-Пятилетки 12</t>
  </si>
  <si>
    <t>E-MAIL:
2420240@mail.ru                                                    89630808666@mail.ru</t>
  </si>
  <si>
    <t>восстановленная под лежалую</t>
  </si>
  <si>
    <t>под заказ 5-7 дней, ВУС изоляция, изоляцию можем снять, К60, ЗТЗ, сертификат 2020г</t>
  </si>
  <si>
    <t>п/ш, восстановленная</t>
  </si>
  <si>
    <t>Только под заказ 14 дней</t>
  </si>
  <si>
    <t>25,8</t>
  </si>
  <si>
    <t>17Г1С</t>
  </si>
  <si>
    <t>21</t>
  </si>
  <si>
    <t>два куска</t>
  </si>
  <si>
    <t>ТУ 1381-016-00186654-2015</t>
  </si>
  <si>
    <t>В наличии 2000тн бу трубы. Под заказ можем обработать.</t>
  </si>
  <si>
    <t>снятый град, ВМЗ, 2023г</t>
  </si>
  <si>
    <t>2025г, ЧТПЗ, ТУ 065</t>
  </si>
  <si>
    <t>старый лежак с поперечным швом</t>
  </si>
  <si>
    <t>11,84м</t>
  </si>
  <si>
    <t>17шт, ТУ1128, есть сертификат 2023г</t>
  </si>
  <si>
    <t>2026г, есть сертификат</t>
  </si>
  <si>
    <t>ТУ 24.20.21-018-57357928-2022</t>
  </si>
  <si>
    <t>ТМК-ТР, 2022г, ВУС, изоляцию можем снять. Только под заказ 7 дней.</t>
  </si>
  <si>
    <t>Только под заказ 7 дней. Отгрузка с Челябинска</t>
  </si>
  <si>
    <t>2024г, Труба в ВУС изоляции.</t>
  </si>
  <si>
    <t>без изоляции, 2024г. Только под заказ 3-5 дней</t>
  </si>
  <si>
    <t>4тн+3тн</t>
  </si>
  <si>
    <t>5шт по 12м</t>
  </si>
  <si>
    <t>Миасское</t>
  </si>
  <si>
    <t>После ВУС</t>
  </si>
  <si>
    <t>КДР</t>
  </si>
  <si>
    <t>ЗТЗ, 2023г, сертификат есть</t>
  </si>
  <si>
    <t>ТИП.3. 2023г.Отгрузка Тобольск/Челябинск. Труба в ВУС изоляции.</t>
  </si>
  <si>
    <t>2019г Отгрузка Челябинск</t>
  </si>
  <si>
    <t>Только под заказ 7-10 дней</t>
  </si>
  <si>
    <t>гр.Д, ВМЗ, 2026г</t>
  </si>
  <si>
    <t>Члябинск/Тобольск</t>
  </si>
  <si>
    <t>Челябинск/Тобольск</t>
  </si>
  <si>
    <t>25</t>
  </si>
  <si>
    <t>под заказ на Челябинск 3 дня</t>
  </si>
  <si>
    <t>не рабочая плеть, фаски новые</t>
  </si>
  <si>
    <t>лежалая 2023г</t>
  </si>
  <si>
    <t>2026г, гр.Д, есть серт</t>
  </si>
  <si>
    <t>6тн+9тн с разных партий</t>
  </si>
  <si>
    <t>ДАТА ПРАЙС-ЛИСТА
01.10.2026</t>
  </si>
  <si>
    <t>ОФИСЫ
Екатеринбург — ул. Малышева, 51А
Челябинск — ул. Бажова, 91а                                                                     Москва — ул. Беговая, 3, стр.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</si>
</sst>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&quot; ₽&quot;_-;\-* #,##0.00&quot; ₽&quot;_-;_-* \-??&quot; ₽&quot;_-;_-@_-"/>
    <numFmt numFmtId="165" formatCode="0.000"/>
    <numFmt numFmtId="166" formatCode="#,##0.000"/>
    <numFmt numFmtId="167" formatCode="_-* #,##0.00_р_._-;\-* #,##0.00_р_._-;_-* \-??_р_._-;_-@_-"/>
    <numFmt numFmtId="168" formatCode="m/d/yyyy"/>
    <numFmt numFmtId="169" formatCode="#,##0.00_ ;\-#,##0.00\ "/>
  </numFmts>
  <fonts count="69">
    <font>
      <sz val="11"/>
      <color indexed="8"/>
      <name val="Calibri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sz val="12"/>
      <color indexed="63"/>
      <name val="Opensans_regular"/>
    </font>
    <font>
      <b/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0"/>
      <color rgb="FFFFFFFF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rgb="FF333333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6"/>
      <color theme="1" tint="0.249977111117893"/>
      <name val="Arial Narrow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9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2"/>
      <color theme="1" tint="0.249977111117893"/>
      <name val="Calibri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333333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 tint="0.14999847407452621"/>
      <name val="Arial"/>
      <family val="2"/>
      <charset val="204"/>
    </font>
    <font>
      <b/>
      <sz val="10"/>
      <color theme="1" tint="0.1499984740745262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0" tint="-0.249977111117893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50"/>
      </patternFill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FF00"/>
      </patternFill>
    </fill>
    <fill>
      <patternFill patternType="solid">
        <fgColor rgb="FFFFFF00"/>
      </patternFill>
    </fill>
    <fill>
      <patternFill patternType="solid">
        <fgColor rgb="FFFFFF00"/>
      </patternFill>
    </fill>
    <fill>
      <patternFill patternType="solid">
        <fgColor rgb="FFFFFFFF"/>
      </patternFill>
    </fill>
    <fill>
      <patternFill patternType="solid">
        <fgColor rgb="FF39434D"/>
      </patternFill>
    </fill>
    <fill>
      <patternFill patternType="solid">
        <fgColor rgb="FF79AE72"/>
      </patternFill>
    </fill>
    <fill>
      <patternFill patternType="solid">
        <fgColor rgb="FFECF4EA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2EEDA"/>
        <bgColor indexed="64"/>
      </patternFill>
    </fill>
  </fills>
  <borders count="1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79AE72"/>
      </left>
      <right style="thin">
        <color indexed="9"/>
      </right>
      <top style="medium">
        <color rgb="FF79AE72"/>
      </top>
      <bottom/>
      <diagonal/>
    </border>
    <border>
      <left style="medium">
        <color rgb="FF79AE72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indexed="64"/>
      </right>
      <top style="thin">
        <color indexed="64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medium">
        <color rgb="FF79AE72"/>
      </top>
      <bottom/>
      <diagonal/>
    </border>
    <border>
      <left/>
      <right style="thin">
        <color theme="9" tint="0.3999755851924192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9" tint="0.39997558519241921"/>
      </bottom>
      <diagonal/>
    </border>
    <border>
      <left style="medium">
        <color rgb="FF79AE72"/>
      </left>
      <right/>
      <top/>
      <bottom/>
      <diagonal/>
    </border>
    <border>
      <left style="thin">
        <color theme="9" tint="0.39997558519241921"/>
      </left>
      <right style="thin">
        <color indexed="64"/>
      </right>
      <top style="thin">
        <color theme="9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theme="9" tint="0.39997558519241921"/>
      </top>
      <bottom/>
      <diagonal/>
    </border>
    <border>
      <left style="thin">
        <color indexed="64"/>
      </left>
      <right/>
      <top style="thin">
        <color theme="9" tint="0.39997558519241921"/>
      </top>
      <bottom/>
      <diagonal/>
    </border>
    <border>
      <left style="thin">
        <color indexed="64"/>
      </left>
      <right style="thin">
        <color theme="9" tint="0.39997558519241921"/>
      </right>
      <top style="thin">
        <color indexed="64"/>
      </top>
      <bottom style="thin">
        <color theme="9" tint="0.39997558519241921"/>
      </bottom>
      <diagonal/>
    </border>
    <border>
      <left/>
      <right style="thin">
        <color indexed="64"/>
      </right>
      <top/>
      <bottom style="thin">
        <color theme="9" tint="0.39997558519241921"/>
      </bottom>
      <diagonal/>
    </border>
    <border>
      <left style="thin">
        <color indexed="64"/>
      </left>
      <right/>
      <top/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indexed="64"/>
      </right>
      <top/>
      <bottom style="thin">
        <color theme="9" tint="0.39997558519241921"/>
      </bottom>
      <diagonal/>
    </border>
    <border>
      <left style="thin">
        <color indexed="64"/>
      </left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/>
      <diagonal/>
    </border>
    <border>
      <left style="thin">
        <color theme="9" tint="0.39997558519241921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34998626667073579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499984740745262"/>
      </left>
      <right/>
      <top style="medium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34998626667073579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2" tint="-0.249977111117893"/>
      </left>
      <right style="medium">
        <color theme="2" tint="-0.249977111117893"/>
      </right>
      <top style="medium">
        <color theme="2" tint="-0.249977111117893"/>
      </top>
      <bottom style="medium">
        <color theme="2" tint="-0.249977111117893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2" tint="-0.249977111117893"/>
      </left>
      <right style="medium">
        <color theme="2" tint="-0.249977111117893"/>
      </right>
      <top style="medium">
        <color theme="2" tint="-0.249977111117893"/>
      </top>
      <bottom/>
      <diagonal/>
    </border>
    <border>
      <left style="medium">
        <color theme="2" tint="-0.249977111117893"/>
      </left>
      <right style="medium">
        <color theme="2" tint="-0.249977111117893"/>
      </right>
      <top/>
      <bottom/>
      <diagonal/>
    </border>
    <border>
      <left style="medium">
        <color theme="2" tint="-0.249977111117893"/>
      </left>
      <right style="medium">
        <color theme="2" tint="-0.249977111117893"/>
      </right>
      <top/>
      <bottom style="medium">
        <color theme="2" tint="-0.249977111117893"/>
      </bottom>
      <diagonal/>
    </border>
    <border>
      <left style="medium">
        <color theme="2" tint="-0.249977111117893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2" tint="-0.249977111117893"/>
      </right>
      <top/>
      <bottom style="thin">
        <color theme="0" tint="-0.34998626667073579"/>
      </bottom>
      <diagonal/>
    </border>
    <border>
      <left style="medium">
        <color theme="2" tint="-0.249977111117893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2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2" tint="-0.249977111117893"/>
      </left>
      <right style="thin">
        <color theme="0" tint="-0.34998626667073579"/>
      </right>
      <top style="thin">
        <color theme="2" tint="-0.249977111117893"/>
      </top>
      <bottom style="thin">
        <color theme="0" tint="-0.34998626667073579"/>
      </bottom>
      <diagonal/>
    </border>
    <border>
      <left style="medium">
        <color theme="2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2" tint="-0.249977111117893"/>
      </left>
      <right style="thin">
        <color theme="0" tint="-0.34998626667073579"/>
      </right>
      <top style="thin">
        <color theme="0" tint="-0.34998626667073579"/>
      </top>
      <bottom style="medium">
        <color theme="2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2" tint="-0.249977111117893"/>
      </bottom>
      <diagonal/>
    </border>
    <border>
      <left style="thin">
        <color theme="0" tint="-0.34998626667073579"/>
      </left>
      <right style="medium">
        <color theme="2" tint="-0.249977111117893"/>
      </right>
      <top style="thin">
        <color theme="0" tint="-0.34998626667073579"/>
      </top>
      <bottom style="medium">
        <color theme="2" tint="-0.249977111117893"/>
      </bottom>
      <diagonal/>
    </border>
    <border>
      <left style="medium">
        <color theme="2" tint="-0.249977111117893"/>
      </left>
      <right style="thin">
        <color theme="0" tint="-0.34998626667073579"/>
      </right>
      <top style="medium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 style="medium">
        <color theme="2" tint="-0.249977111117893"/>
      </right>
      <top style="medium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2" tint="-0.249977111117893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2" tint="-0.249977111117893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2" tint="-0.249977111117893"/>
      </right>
      <top style="medium">
        <color theme="2" tint="-0.249977111117893"/>
      </top>
      <bottom style="thin">
        <color theme="0" tint="-0.34998626667073579"/>
      </bottom>
      <diagonal/>
    </border>
    <border>
      <left style="medium">
        <color theme="2" tint="-0.249977111117893"/>
      </left>
      <right style="medium">
        <color theme="0" tint="-0.34998626667073579"/>
      </right>
      <top style="medium">
        <color theme="2" tint="-0.249977111117893"/>
      </top>
      <bottom/>
      <diagonal/>
    </border>
    <border>
      <left style="medium">
        <color theme="2" tint="-0.249977111117893"/>
      </left>
      <right style="medium">
        <color theme="0" tint="-0.34998626667073579"/>
      </right>
      <top/>
      <bottom/>
      <diagonal/>
    </border>
    <border>
      <left style="medium">
        <color theme="2" tint="-0.249977111117893"/>
      </left>
      <right style="medium">
        <color theme="0" tint="-0.34998626667073579"/>
      </right>
      <top/>
      <bottom style="medium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2" tint="-0.249977111117893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medium">
        <color theme="2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2" tint="-0.249977111117893"/>
      </bottom>
      <diagonal/>
    </border>
    <border>
      <left style="thin">
        <color theme="0" tint="-0.34998626667073579"/>
      </left>
      <right style="medium">
        <color theme="2" tint="-0.249977111117893"/>
      </right>
      <top/>
      <bottom style="medium">
        <color theme="2" tint="-0.249977111117893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0" tint="-0.34998626667073579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 style="medium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2" tint="-0.249977111117893"/>
      </bottom>
      <diagonal/>
    </border>
    <border>
      <left style="thin">
        <color theme="0" tint="-0.34998626667073579"/>
      </left>
      <right/>
      <top/>
      <bottom style="medium">
        <color theme="2" tint="-0.249977111117893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2" tint="-0.249977111117893"/>
      </top>
      <bottom style="medium">
        <color theme="0" tint="-0.34998626667073579"/>
      </bottom>
      <diagonal/>
    </border>
    <border>
      <left style="medium">
        <color theme="2" tint="-0.249977111117893"/>
      </left>
      <right style="medium">
        <color theme="0" tint="-0.34998626667073579"/>
      </right>
      <top style="medium">
        <color theme="2" tint="-0.249977111117893"/>
      </top>
      <bottom style="thin">
        <color theme="0" tint="-0.34998626667073579"/>
      </bottom>
      <diagonal/>
    </border>
    <border>
      <left style="medium">
        <color theme="2" tint="-0.249977111117893"/>
      </left>
      <right style="medium">
        <color theme="0" tint="-0.34998626667073579"/>
      </right>
      <top style="thin">
        <color theme="0" tint="-0.34998626667073579"/>
      </top>
      <bottom style="medium">
        <color theme="2" tint="-0.249977111117893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/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 style="thin">
        <color theme="2" tint="-0.249977111117893"/>
      </left>
      <right style="thin">
        <color theme="0" tint="-0.34998626667073579"/>
      </right>
      <top style="medium">
        <color theme="0" tint="-0.34998626667073579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2" tint="-0.249977111117893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2" tint="-0.249977111117893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2" tint="-0.249977111117893"/>
      </bottom>
      <diagonal/>
    </border>
    <border>
      <left style="thin">
        <color theme="0" tint="-0.34998626667073579"/>
      </left>
      <right style="medium">
        <color theme="2" tint="-0.249977111117893"/>
      </right>
      <top/>
      <bottom/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4" fontId="24" fillId="0" borderId="0" applyFill="0" applyBorder="0" applyProtection="0"/>
    <xf numFmtId="0" fontId="4" fillId="0" borderId="0"/>
    <xf numFmtId="0" fontId="24" fillId="0" borderId="0"/>
    <xf numFmtId="167" fontId="24" fillId="0" borderId="0" applyFill="0" applyBorder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622">
    <xf numFmtId="0" fontId="0" fillId="0" borderId="0" xfId="0"/>
    <xf numFmtId="3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166" fontId="6" fillId="0" borderId="0" xfId="0" applyNumberFormat="1" applyFont="1"/>
    <xf numFmtId="0" fontId="9" fillId="0" borderId="0" xfId="0" applyFont="1"/>
    <xf numFmtId="1" fontId="6" fillId="0" borderId="0" xfId="0" applyNumberFormat="1" applyFont="1"/>
    <xf numFmtId="0" fontId="29" fillId="0" borderId="0" xfId="0" applyFont="1"/>
    <xf numFmtId="49" fontId="0" fillId="0" borderId="0" xfId="0" applyNumberFormat="1" applyAlignment="1">
      <alignment horizontal="center" vertical="center"/>
    </xf>
    <xf numFmtId="0" fontId="19" fillId="0" borderId="0" xfId="0" applyFont="1"/>
    <xf numFmtId="166" fontId="33" fillId="0" borderId="0" xfId="0" applyNumberFormat="1" applyFont="1" applyAlignment="1">
      <alignment horizontal="right" vertical="center"/>
    </xf>
    <xf numFmtId="49" fontId="0" fillId="0" borderId="0" xfId="0" applyNumberFormat="1"/>
    <xf numFmtId="0" fontId="40" fillId="0" borderId="0" xfId="0" applyFont="1"/>
    <xf numFmtId="0" fontId="7" fillId="0" borderId="0" xfId="0" applyFont="1" applyAlignment="1">
      <alignment horizontal="center"/>
    </xf>
    <xf numFmtId="4" fontId="0" fillId="0" borderId="18" xfId="0" applyNumberFormat="1" applyBorder="1" applyAlignment="1">
      <alignment horizontal="right"/>
    </xf>
    <xf numFmtId="0" fontId="0" fillId="0" borderId="18" xfId="0" applyBorder="1"/>
    <xf numFmtId="4" fontId="0" fillId="0" borderId="0" xfId="0" applyNumberFormat="1" applyBorder="1" applyAlignment="1">
      <alignment horizontal="right"/>
    </xf>
    <xf numFmtId="166" fontId="41" fillId="11" borderId="20" xfId="0" applyNumberFormat="1" applyFont="1" applyFill="1" applyBorder="1" applyAlignment="1">
      <alignment horizontal="center" vertical="center" wrapText="1"/>
    </xf>
    <xf numFmtId="0" fontId="0" fillId="0" borderId="20" xfId="0" applyBorder="1"/>
    <xf numFmtId="166" fontId="16" fillId="4" borderId="20" xfId="0" applyNumberFormat="1" applyFont="1" applyFill="1" applyBorder="1" applyAlignment="1">
      <alignment horizontal="center" vertical="center" wrapText="1"/>
    </xf>
    <xf numFmtId="1" fontId="13" fillId="0" borderId="20" xfId="0" applyNumberFormat="1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165" fontId="13" fillId="0" borderId="20" xfId="0" applyNumberFormat="1" applyFont="1" applyBorder="1" applyAlignment="1">
      <alignment horizontal="center" vertical="center"/>
    </xf>
    <xf numFmtId="166" fontId="14" fillId="0" borderId="20" xfId="0" applyNumberFormat="1" applyFont="1" applyBorder="1" applyAlignment="1">
      <alignment horizontal="center" vertical="center"/>
    </xf>
    <xf numFmtId="1" fontId="14" fillId="3" borderId="20" xfId="0" applyNumberFormat="1" applyFont="1" applyFill="1" applyBorder="1" applyAlignment="1">
      <alignment horizontal="center" vertical="center"/>
    </xf>
    <xf numFmtId="166" fontId="32" fillId="5" borderId="20" xfId="0" applyNumberFormat="1" applyFont="1" applyFill="1" applyBorder="1" applyAlignment="1">
      <alignment horizontal="center" vertical="center" wrapText="1"/>
    </xf>
    <xf numFmtId="1" fontId="31" fillId="0" borderId="20" xfId="0" applyNumberFormat="1" applyFont="1" applyBorder="1" applyAlignment="1">
      <alignment horizontal="center" vertical="center"/>
    </xf>
    <xf numFmtId="165" fontId="31" fillId="0" borderId="20" xfId="0" applyNumberFormat="1" applyFont="1" applyBorder="1" applyAlignment="1">
      <alignment horizontal="center" vertical="center"/>
    </xf>
    <xf numFmtId="1" fontId="13" fillId="0" borderId="20" xfId="0" applyNumberFormat="1" applyFont="1" applyBorder="1" applyAlignment="1">
      <alignment horizontal="right" vertical="center"/>
    </xf>
    <xf numFmtId="1" fontId="31" fillId="0" borderId="20" xfId="0" applyNumberFormat="1" applyFont="1" applyBorder="1" applyAlignment="1">
      <alignment horizontal="right" vertical="center"/>
    </xf>
    <xf numFmtId="166" fontId="31" fillId="0" borderId="20" xfId="0" applyNumberFormat="1" applyFont="1" applyBorder="1" applyAlignment="1">
      <alignment horizontal="center" vertical="center"/>
    </xf>
    <xf numFmtId="166" fontId="33" fillId="4" borderId="20" xfId="0" applyNumberFormat="1" applyFont="1" applyFill="1" applyBorder="1" applyAlignment="1">
      <alignment horizontal="right" vertical="center"/>
    </xf>
    <xf numFmtId="1" fontId="10" fillId="0" borderId="20" xfId="0" applyNumberFormat="1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1" fontId="17" fillId="0" borderId="20" xfId="0" applyNumberFormat="1" applyFont="1" applyBorder="1" applyAlignment="1">
      <alignment horizontal="center" vertical="center"/>
    </xf>
    <xf numFmtId="165" fontId="17" fillId="0" borderId="20" xfId="0" applyNumberFormat="1" applyFont="1" applyBorder="1" applyAlignment="1">
      <alignment horizontal="center" vertical="center"/>
    </xf>
    <xf numFmtId="165" fontId="10" fillId="0" borderId="20" xfId="0" applyNumberFormat="1" applyFont="1" applyBorder="1" applyAlignment="1">
      <alignment horizontal="center" vertical="center"/>
    </xf>
    <xf numFmtId="1" fontId="17" fillId="0" borderId="20" xfId="0" applyNumberFormat="1" applyFont="1" applyBorder="1" applyAlignment="1">
      <alignment horizontal="right" vertical="center"/>
    </xf>
    <xf numFmtId="166" fontId="10" fillId="0" borderId="20" xfId="0" applyNumberFormat="1" applyFont="1" applyBorder="1" applyAlignment="1">
      <alignment horizontal="center" vertical="center"/>
    </xf>
    <xf numFmtId="1" fontId="10" fillId="3" borderId="20" xfId="0" applyNumberFormat="1" applyFont="1" applyFill="1" applyBorder="1" applyAlignment="1">
      <alignment horizontal="center" vertical="center"/>
    </xf>
    <xf numFmtId="0" fontId="18" fillId="0" borderId="20" xfId="0" applyFont="1" applyBorder="1"/>
    <xf numFmtId="0" fontId="25" fillId="0" borderId="20" xfId="0" applyFont="1" applyBorder="1" applyAlignment="1">
      <alignment horizontal="center" vertical="center"/>
    </xf>
    <xf numFmtId="1" fontId="25" fillId="0" borderId="20" xfId="0" applyNumberFormat="1" applyFont="1" applyBorder="1" applyAlignment="1">
      <alignment horizontal="right" vertical="center"/>
    </xf>
    <xf numFmtId="166" fontId="25" fillId="0" borderId="20" xfId="0" applyNumberFormat="1" applyFont="1" applyBorder="1" applyAlignment="1">
      <alignment horizontal="center" vertical="center"/>
    </xf>
    <xf numFmtId="166" fontId="16" fillId="4" borderId="20" xfId="0" applyNumberFormat="1" applyFont="1" applyFill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1" fontId="10" fillId="0" borderId="20" xfId="0" applyNumberFormat="1" applyFont="1" applyBorder="1" applyAlignment="1">
      <alignment horizontal="right" vertical="center"/>
    </xf>
    <xf numFmtId="1" fontId="10" fillId="2" borderId="20" xfId="0" applyNumberFormat="1" applyFont="1" applyFill="1" applyBorder="1" applyAlignment="1">
      <alignment horizontal="center" vertical="center"/>
    </xf>
    <xf numFmtId="1" fontId="25" fillId="2" borderId="20" xfId="0" applyNumberFormat="1" applyFont="1" applyFill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2" fontId="12" fillId="0" borderId="20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right" vertical="center"/>
    </xf>
    <xf numFmtId="165" fontId="12" fillId="0" borderId="20" xfId="0" applyNumberFormat="1" applyFont="1" applyBorder="1" applyAlignment="1">
      <alignment vertical="center"/>
    </xf>
    <xf numFmtId="1" fontId="5" fillId="0" borderId="20" xfId="0" applyNumberFormat="1" applyFont="1" applyBorder="1" applyAlignment="1">
      <alignment vertical="center"/>
    </xf>
    <xf numFmtId="165" fontId="12" fillId="0" borderId="20" xfId="0" applyNumberFormat="1" applyFont="1" applyBorder="1" applyAlignment="1">
      <alignment horizontal="center" vertical="center"/>
    </xf>
    <xf numFmtId="1" fontId="20" fillId="0" borderId="20" xfId="0" applyNumberFormat="1" applyFont="1" applyBorder="1" applyAlignment="1">
      <alignment horizontal="right" vertical="center"/>
    </xf>
    <xf numFmtId="165" fontId="10" fillId="0" borderId="20" xfId="0" applyNumberFormat="1" applyFont="1" applyBorder="1" applyAlignment="1">
      <alignment vertical="center"/>
    </xf>
    <xf numFmtId="1" fontId="20" fillId="2" borderId="20" xfId="0" applyNumberFormat="1" applyFont="1" applyFill="1" applyBorder="1" applyAlignment="1">
      <alignment horizontal="center" vertical="center"/>
    </xf>
    <xf numFmtId="2" fontId="17" fillId="0" borderId="20" xfId="0" applyNumberFormat="1" applyFont="1" applyBorder="1" applyAlignment="1">
      <alignment horizontal="center" vertical="center"/>
    </xf>
    <xf numFmtId="1" fontId="36" fillId="0" borderId="20" xfId="0" applyNumberFormat="1" applyFont="1" applyBorder="1" applyAlignment="1">
      <alignment horizontal="right" vertical="center"/>
    </xf>
    <xf numFmtId="165" fontId="37" fillId="0" borderId="20" xfId="0" applyNumberFormat="1" applyFont="1" applyBorder="1" applyAlignment="1">
      <alignment vertical="center"/>
    </xf>
    <xf numFmtId="1" fontId="20" fillId="0" borderId="20" xfId="0" applyNumberFormat="1" applyFont="1" applyBorder="1" applyAlignment="1">
      <alignment vertical="center"/>
    </xf>
    <xf numFmtId="166" fontId="10" fillId="2" borderId="20" xfId="0" applyNumberFormat="1" applyFont="1" applyFill="1" applyBorder="1" applyAlignment="1">
      <alignment horizontal="center" vertical="center"/>
    </xf>
    <xf numFmtId="1" fontId="21" fillId="0" borderId="20" xfId="0" applyNumberFormat="1" applyFont="1" applyBorder="1" applyAlignment="1">
      <alignment horizontal="right" vertical="center"/>
    </xf>
    <xf numFmtId="165" fontId="22" fillId="0" borderId="20" xfId="0" applyNumberFormat="1" applyFont="1" applyBorder="1" applyAlignment="1">
      <alignment vertical="center"/>
    </xf>
    <xf numFmtId="1" fontId="12" fillId="0" borderId="20" xfId="0" applyNumberFormat="1" applyFont="1" applyBorder="1" applyAlignment="1">
      <alignment horizontal="right" vertical="center"/>
    </xf>
    <xf numFmtId="166" fontId="12" fillId="2" borderId="20" xfId="0" applyNumberFormat="1" applyFont="1" applyFill="1" applyBorder="1" applyAlignment="1">
      <alignment horizontal="center" vertical="center"/>
    </xf>
    <xf numFmtId="166" fontId="38" fillId="4" borderId="20" xfId="0" applyNumberFormat="1" applyFont="1" applyFill="1" applyBorder="1" applyAlignment="1">
      <alignment horizontal="right" vertical="center"/>
    </xf>
    <xf numFmtId="1" fontId="39" fillId="2" borderId="20" xfId="0" applyNumberFormat="1" applyFont="1" applyFill="1" applyBorder="1" applyAlignment="1">
      <alignment horizontal="center" vertical="center"/>
    </xf>
    <xf numFmtId="2" fontId="17" fillId="2" borderId="20" xfId="0" applyNumberFormat="1" applyFont="1" applyFill="1" applyBorder="1" applyAlignment="1">
      <alignment horizontal="center" vertical="center"/>
    </xf>
    <xf numFmtId="1" fontId="19" fillId="0" borderId="20" xfId="0" applyNumberFormat="1" applyFont="1" applyBorder="1" applyAlignment="1">
      <alignment vertical="center"/>
    </xf>
    <xf numFmtId="165" fontId="17" fillId="0" borderId="20" xfId="0" applyNumberFormat="1" applyFont="1" applyBorder="1" applyAlignment="1">
      <alignment vertical="center"/>
    </xf>
    <xf numFmtId="1" fontId="25" fillId="0" borderId="20" xfId="0" applyNumberFormat="1" applyFont="1" applyBorder="1" applyAlignment="1">
      <alignment vertical="center"/>
    </xf>
    <xf numFmtId="166" fontId="34" fillId="4" borderId="20" xfId="0" applyNumberFormat="1" applyFont="1" applyFill="1" applyBorder="1" applyAlignment="1">
      <alignment horizontal="right" vertical="center"/>
    </xf>
    <xf numFmtId="1" fontId="17" fillId="0" borderId="20" xfId="0" applyNumberFormat="1" applyFont="1" applyBorder="1" applyAlignment="1">
      <alignment vertical="center"/>
    </xf>
    <xf numFmtId="1" fontId="5" fillId="2" borderId="20" xfId="0" applyNumberFormat="1" applyFont="1" applyFill="1" applyBorder="1" applyAlignment="1">
      <alignment horizontal="center" vertical="center"/>
    </xf>
    <xf numFmtId="1" fontId="37" fillId="0" borderId="20" xfId="0" applyNumberFormat="1" applyFont="1" applyBorder="1" applyAlignment="1">
      <alignment vertical="center"/>
    </xf>
    <xf numFmtId="1" fontId="19" fillId="2" borderId="20" xfId="0" applyNumberFormat="1" applyFont="1" applyFill="1" applyBorder="1" applyAlignment="1">
      <alignment horizontal="center" vertical="center"/>
    </xf>
    <xf numFmtId="166" fontId="12" fillId="0" borderId="20" xfId="0" applyNumberFormat="1" applyFont="1" applyBorder="1" applyAlignment="1">
      <alignment horizontal="center" vertical="center"/>
    </xf>
    <xf numFmtId="1" fontId="37" fillId="0" borderId="20" xfId="0" applyNumberFormat="1" applyFont="1" applyBorder="1" applyAlignment="1">
      <alignment horizontal="right" vertical="center"/>
    </xf>
    <xf numFmtId="2" fontId="10" fillId="0" borderId="20" xfId="0" applyNumberFormat="1" applyFont="1" applyBorder="1" applyAlignment="1">
      <alignment horizontal="center" vertical="center"/>
    </xf>
    <xf numFmtId="1" fontId="39" fillId="0" borderId="20" xfId="0" applyNumberFormat="1" applyFont="1" applyBorder="1" applyAlignment="1">
      <alignment vertical="center"/>
    </xf>
    <xf numFmtId="165" fontId="25" fillId="0" borderId="20" xfId="0" applyNumberFormat="1" applyFont="1" applyBorder="1" applyAlignment="1">
      <alignment horizontal="center" vertical="center"/>
    </xf>
    <xf numFmtId="166" fontId="33" fillId="7" borderId="20" xfId="0" applyNumberFormat="1" applyFont="1" applyFill="1" applyBorder="1" applyAlignment="1">
      <alignment horizontal="right" vertical="center"/>
    </xf>
    <xf numFmtId="1" fontId="5" fillId="6" borderId="20" xfId="0" applyNumberFormat="1" applyFont="1" applyFill="1" applyBorder="1" applyAlignment="1">
      <alignment horizontal="center" vertical="center"/>
    </xf>
    <xf numFmtId="2" fontId="12" fillId="6" borderId="20" xfId="0" applyNumberFormat="1" applyFont="1" applyFill="1" applyBorder="1" applyAlignment="1">
      <alignment horizontal="center" vertical="center"/>
    </xf>
    <xf numFmtId="1" fontId="5" fillId="6" borderId="20" xfId="0" applyNumberFormat="1" applyFont="1" applyFill="1" applyBorder="1" applyAlignment="1">
      <alignment vertical="center"/>
    </xf>
    <xf numFmtId="165" fontId="12" fillId="6" borderId="20" xfId="0" applyNumberFormat="1" applyFont="1" applyFill="1" applyBorder="1" applyAlignment="1">
      <alignment vertical="center"/>
    </xf>
    <xf numFmtId="165" fontId="12" fillId="6" borderId="20" xfId="0" applyNumberFormat="1" applyFont="1" applyFill="1" applyBorder="1" applyAlignment="1">
      <alignment horizontal="center" vertical="center"/>
    </xf>
    <xf numFmtId="1" fontId="12" fillId="6" borderId="20" xfId="0" applyNumberFormat="1" applyFont="1" applyFill="1" applyBorder="1" applyAlignment="1">
      <alignment horizontal="right" vertical="center"/>
    </xf>
    <xf numFmtId="166" fontId="12" fillId="8" borderId="20" xfId="0" applyNumberFormat="1" applyFont="1" applyFill="1" applyBorder="1" applyAlignment="1">
      <alignment horizontal="center" vertical="center"/>
    </xf>
    <xf numFmtId="1" fontId="10" fillId="9" borderId="20" xfId="0" applyNumberFormat="1" applyFont="1" applyFill="1" applyBorder="1" applyAlignment="1">
      <alignment horizontal="center" vertical="center"/>
    </xf>
    <xf numFmtId="166" fontId="25" fillId="2" borderId="20" xfId="0" applyNumberFormat="1" applyFont="1" applyFill="1" applyBorder="1" applyAlignment="1">
      <alignment horizontal="center" vertical="center"/>
    </xf>
    <xf numFmtId="166" fontId="37" fillId="2" borderId="20" xfId="0" applyNumberFormat="1" applyFont="1" applyFill="1" applyBorder="1" applyAlignment="1">
      <alignment horizontal="center" vertical="center"/>
    </xf>
    <xf numFmtId="165" fontId="20" fillId="0" borderId="20" xfId="0" applyNumberFormat="1" applyFont="1" applyBorder="1" applyAlignment="1">
      <alignment horizontal="center" vertical="center"/>
    </xf>
    <xf numFmtId="166" fontId="33" fillId="5" borderId="20" xfId="0" applyNumberFormat="1" applyFont="1" applyFill="1" applyBorder="1" applyAlignment="1">
      <alignment horizontal="right" vertical="center"/>
    </xf>
    <xf numFmtId="0" fontId="0" fillId="6" borderId="20" xfId="0" applyFill="1" applyBorder="1"/>
    <xf numFmtId="1" fontId="19" fillId="2" borderId="20" xfId="0" applyNumberFormat="1" applyFont="1" applyFill="1" applyBorder="1" applyAlignment="1">
      <alignment vertical="center"/>
    </xf>
    <xf numFmtId="165" fontId="17" fillId="2" borderId="20" xfId="0" applyNumberFormat="1" applyFont="1" applyFill="1" applyBorder="1" applyAlignment="1">
      <alignment vertical="center"/>
    </xf>
    <xf numFmtId="1" fontId="39" fillId="2" borderId="20" xfId="0" applyNumberFormat="1" applyFont="1" applyFill="1" applyBorder="1" applyAlignment="1">
      <alignment vertical="center"/>
    </xf>
    <xf numFmtId="165" fontId="25" fillId="2" borderId="20" xfId="0" applyNumberFormat="1" applyFont="1" applyFill="1" applyBorder="1" applyAlignment="1">
      <alignment horizontal="center" vertical="center"/>
    </xf>
    <xf numFmtId="1" fontId="25" fillId="2" borderId="20" xfId="0" applyNumberFormat="1" applyFont="1" applyFill="1" applyBorder="1" applyAlignment="1">
      <alignment horizontal="right" vertical="center"/>
    </xf>
    <xf numFmtId="165" fontId="17" fillId="2" borderId="20" xfId="0" applyNumberFormat="1" applyFont="1" applyFill="1" applyBorder="1" applyAlignment="1">
      <alignment horizontal="center" vertical="center"/>
    </xf>
    <xf numFmtId="1" fontId="19" fillId="0" borderId="20" xfId="0" applyNumberFormat="1" applyFont="1" applyBorder="1" applyAlignment="1">
      <alignment horizontal="center" vertical="center"/>
    </xf>
    <xf numFmtId="165" fontId="22" fillId="2" borderId="20" xfId="0" applyNumberFormat="1" applyFont="1" applyFill="1" applyBorder="1" applyAlignment="1">
      <alignment vertical="center"/>
    </xf>
    <xf numFmtId="165" fontId="10" fillId="2" borderId="20" xfId="0" applyNumberFormat="1" applyFont="1" applyFill="1" applyBorder="1" applyAlignment="1">
      <alignment horizontal="center" vertical="center"/>
    </xf>
    <xf numFmtId="1" fontId="17" fillId="2" borderId="20" xfId="0" applyNumberFormat="1" applyFont="1" applyFill="1" applyBorder="1" applyAlignment="1">
      <alignment horizontal="right" vertical="center"/>
    </xf>
    <xf numFmtId="1" fontId="12" fillId="2" borderId="20" xfId="0" applyNumberFormat="1" applyFont="1" applyFill="1" applyBorder="1" applyAlignment="1">
      <alignment horizontal="right" vertical="center"/>
    </xf>
    <xf numFmtId="1" fontId="23" fillId="2" borderId="20" xfId="0" applyNumberFormat="1" applyFont="1" applyFill="1" applyBorder="1" applyAlignment="1">
      <alignment horizontal="center" vertical="center"/>
    </xf>
    <xf numFmtId="2" fontId="12" fillId="2" borderId="20" xfId="0" applyNumberFormat="1" applyFont="1" applyFill="1" applyBorder="1" applyAlignment="1">
      <alignment horizontal="center" vertical="center"/>
    </xf>
    <xf numFmtId="1" fontId="10" fillId="2" borderId="20" xfId="0" applyNumberFormat="1" applyFont="1" applyFill="1" applyBorder="1" applyAlignment="1">
      <alignment horizontal="right" vertical="center"/>
    </xf>
    <xf numFmtId="1" fontId="19" fillId="2" borderId="20" xfId="0" applyNumberFormat="1" applyFont="1" applyFill="1" applyBorder="1" applyAlignment="1">
      <alignment horizontal="right" vertical="center"/>
    </xf>
    <xf numFmtId="165" fontId="12" fillId="2" borderId="20" xfId="0" applyNumberFormat="1" applyFont="1" applyFill="1" applyBorder="1" applyAlignment="1">
      <alignment horizontal="right" vertical="center"/>
    </xf>
    <xf numFmtId="166" fontId="35" fillId="0" borderId="20" xfId="0" applyNumberFormat="1" applyFont="1" applyBorder="1" applyAlignment="1">
      <alignment horizontal="right" vertical="center"/>
    </xf>
    <xf numFmtId="0" fontId="26" fillId="0" borderId="20" xfId="0" applyFont="1" applyBorder="1" applyAlignment="1">
      <alignment horizontal="center"/>
    </xf>
    <xf numFmtId="0" fontId="26" fillId="0" borderId="20" xfId="0" applyFont="1" applyBorder="1"/>
    <xf numFmtId="165" fontId="26" fillId="0" borderId="20" xfId="0" applyNumberFormat="1" applyFont="1" applyBorder="1"/>
    <xf numFmtId="166" fontId="26" fillId="0" borderId="20" xfId="0" applyNumberFormat="1" applyFont="1" applyBorder="1"/>
    <xf numFmtId="1" fontId="6" fillId="0" borderId="20" xfId="0" applyNumberFormat="1" applyFont="1" applyBorder="1"/>
    <xf numFmtId="0" fontId="0" fillId="0" borderId="21" xfId="0" applyBorder="1"/>
    <xf numFmtId="0" fontId="0" fillId="0" borderId="25" xfId="0" applyBorder="1"/>
    <xf numFmtId="0" fontId="0" fillId="0" borderId="22" xfId="0" applyBorder="1"/>
    <xf numFmtId="0" fontId="45" fillId="0" borderId="0" xfId="0" applyNumberFormat="1" applyFont="1" applyFill="1" applyBorder="1" applyAlignment="1">
      <alignment horizontal="center" vertical="center"/>
    </xf>
    <xf numFmtId="0" fontId="45" fillId="0" borderId="0" xfId="0" applyNumberFormat="1" applyFont="1" applyFill="1" applyBorder="1" applyAlignment="1">
      <alignment horizontal="left" vertical="center" wrapText="1"/>
    </xf>
    <xf numFmtId="0" fontId="45" fillId="0" borderId="0" xfId="0" applyNumberFormat="1" applyFont="1" applyFill="1" applyBorder="1" applyAlignment="1">
      <alignment horizontal="right" vertical="center"/>
    </xf>
    <xf numFmtId="0" fontId="45" fillId="0" borderId="0" xfId="0" applyNumberFormat="1" applyFont="1" applyFill="1" applyBorder="1" applyAlignment="1">
      <alignment horizontal="center" vertical="center" wrapText="1"/>
    </xf>
    <xf numFmtId="0" fontId="42" fillId="0" borderId="0" xfId="0" applyNumberFormat="1" applyFont="1" applyFill="1" applyBorder="1" applyAlignment="1">
      <alignment horizontal="center" vertical="center"/>
    </xf>
    <xf numFmtId="0" fontId="50" fillId="10" borderId="26" xfId="0" applyNumberFormat="1" applyFont="1" applyFill="1" applyBorder="1" applyAlignment="1">
      <alignment horizontal="center" vertical="center" wrapText="1"/>
    </xf>
    <xf numFmtId="4" fontId="50" fillId="13" borderId="26" xfId="0" applyNumberFormat="1" applyFont="1" applyFill="1" applyBorder="1" applyAlignment="1">
      <alignment horizontal="right" vertical="center" wrapText="1"/>
    </xf>
    <xf numFmtId="0" fontId="4" fillId="10" borderId="26" xfId="0" applyNumberFormat="1" applyFont="1" applyFill="1" applyBorder="1" applyAlignment="1">
      <alignment horizontal="center" vertical="center" wrapText="1"/>
    </xf>
    <xf numFmtId="169" fontId="4" fillId="13" borderId="26" xfId="0" applyNumberFormat="1" applyFont="1" applyFill="1" applyBorder="1" applyAlignment="1">
      <alignment horizontal="right" vertical="center"/>
    </xf>
    <xf numFmtId="169" fontId="50" fillId="13" borderId="26" xfId="0" applyNumberFormat="1" applyFont="1" applyFill="1" applyBorder="1" applyAlignment="1">
      <alignment horizontal="right" vertical="center"/>
    </xf>
    <xf numFmtId="0" fontId="19" fillId="0" borderId="0" xfId="0" applyFont="1" applyBorder="1"/>
    <xf numFmtId="4" fontId="11" fillId="0" borderId="22" xfId="0" applyNumberFormat="1" applyFont="1" applyBorder="1" applyAlignment="1">
      <alignment horizontal="center"/>
    </xf>
    <xf numFmtId="4" fontId="27" fillId="0" borderId="22" xfId="0" applyNumberFormat="1" applyFont="1" applyBorder="1" applyAlignment="1">
      <alignment horizontal="right" vertical="center"/>
    </xf>
    <xf numFmtId="4" fontId="15" fillId="0" borderId="22" xfId="0" applyNumberFormat="1" applyFont="1" applyBorder="1" applyAlignment="1">
      <alignment horizontal="right"/>
    </xf>
    <xf numFmtId="4" fontId="15" fillId="6" borderId="22" xfId="0" applyNumberFormat="1" applyFont="1" applyFill="1" applyBorder="1" applyAlignment="1">
      <alignment horizontal="right"/>
    </xf>
    <xf numFmtId="4" fontId="15" fillId="2" borderId="22" xfId="0" applyNumberFormat="1" applyFont="1" applyFill="1" applyBorder="1" applyAlignment="1">
      <alignment horizontal="right"/>
    </xf>
    <xf numFmtId="4" fontId="26" fillId="0" borderId="22" xfId="0" applyNumberFormat="1" applyFont="1" applyBorder="1" applyAlignment="1">
      <alignment horizontal="right"/>
    </xf>
    <xf numFmtId="0" fontId="42" fillId="0" borderId="26" xfId="0" applyNumberFormat="1" applyFont="1" applyFill="1" applyBorder="1" applyAlignment="1">
      <alignment horizontal="left" vertical="center" wrapText="1"/>
    </xf>
    <xf numFmtId="49" fontId="60" fillId="0" borderId="26" xfId="0" applyNumberFormat="1" applyFont="1" applyFill="1" applyBorder="1" applyAlignment="1">
      <alignment horizontal="center" vertical="center" wrapText="1"/>
    </xf>
    <xf numFmtId="0" fontId="4" fillId="0" borderId="26" xfId="0" applyNumberFormat="1" applyFont="1" applyFill="1" applyBorder="1" applyAlignment="1">
      <alignment horizontal="left" vertical="center" wrapText="1"/>
    </xf>
    <xf numFmtId="0" fontId="43" fillId="0" borderId="26" xfId="0" applyNumberFormat="1" applyFont="1" applyFill="1" applyBorder="1" applyAlignment="1">
      <alignment horizontal="left" vertical="center" wrapText="1"/>
    </xf>
    <xf numFmtId="49" fontId="61" fillId="0" borderId="26" xfId="0" applyNumberFormat="1" applyFont="1" applyFill="1" applyBorder="1" applyAlignment="1">
      <alignment horizontal="center" vertical="center" wrapText="1"/>
    </xf>
    <xf numFmtId="0" fontId="44" fillId="0" borderId="26" xfId="0" applyNumberFormat="1" applyFont="1" applyFill="1" applyBorder="1" applyAlignment="1">
      <alignment horizontal="left" vertical="center" wrapText="1"/>
    </xf>
    <xf numFmtId="0" fontId="45" fillId="0" borderId="26" xfId="0" applyNumberFormat="1" applyFont="1" applyFill="1" applyBorder="1" applyAlignment="1">
      <alignment horizontal="left" vertical="center" wrapText="1"/>
    </xf>
    <xf numFmtId="0" fontId="45" fillId="0" borderId="26" xfId="0" applyNumberFormat="1" applyFont="1" applyFill="1" applyBorder="1" applyAlignment="1">
      <alignment horizontal="center" vertical="center" wrapText="1"/>
    </xf>
    <xf numFmtId="49" fontId="42" fillId="0" borderId="26" xfId="0" applyNumberFormat="1" applyFont="1" applyFill="1" applyBorder="1" applyAlignment="1">
      <alignment horizontal="left" vertical="center" wrapText="1"/>
    </xf>
    <xf numFmtId="2" fontId="42" fillId="0" borderId="26" xfId="0" applyNumberFormat="1" applyFont="1" applyFill="1" applyBorder="1" applyAlignment="1">
      <alignment horizontal="left" vertical="center" wrapText="1"/>
    </xf>
    <xf numFmtId="49" fontId="43" fillId="0" borderId="26" xfId="0" applyNumberFormat="1" applyFont="1" applyFill="1" applyBorder="1" applyAlignment="1">
      <alignment horizontal="left" vertical="center" wrapText="1"/>
    </xf>
    <xf numFmtId="2" fontId="43" fillId="0" borderId="26" xfId="0" applyNumberFormat="1" applyFont="1" applyFill="1" applyBorder="1" applyAlignment="1">
      <alignment horizontal="left" vertical="center" wrapText="1"/>
    </xf>
    <xf numFmtId="0" fontId="46" fillId="0" borderId="26" xfId="0" applyNumberFormat="1" applyFont="1" applyFill="1" applyBorder="1" applyAlignment="1">
      <alignment horizontal="left" vertical="center" wrapText="1"/>
    </xf>
    <xf numFmtId="49" fontId="63" fillId="0" borderId="26" xfId="0" applyNumberFormat="1" applyFont="1" applyFill="1" applyBorder="1" applyAlignment="1">
      <alignment horizontal="center" vertical="center" wrapText="1"/>
    </xf>
    <xf numFmtId="0" fontId="60" fillId="16" borderId="26" xfId="0" applyNumberFormat="1" applyFont="1" applyFill="1" applyBorder="1" applyAlignment="1">
      <alignment horizontal="center" vertical="center" wrapText="1"/>
    </xf>
    <xf numFmtId="3" fontId="61" fillId="16" borderId="26" xfId="0" applyNumberFormat="1" applyFont="1" applyFill="1" applyBorder="1" applyAlignment="1">
      <alignment horizontal="center" vertical="center" wrapText="1"/>
    </xf>
    <xf numFmtId="3" fontId="60" fillId="16" borderId="26" xfId="0" applyNumberFormat="1" applyFont="1" applyFill="1" applyBorder="1" applyAlignment="1">
      <alignment horizontal="center" vertical="center" wrapText="1"/>
    </xf>
    <xf numFmtId="0" fontId="61" fillId="16" borderId="26" xfId="0" applyNumberFormat="1" applyFont="1" applyFill="1" applyBorder="1" applyAlignment="1">
      <alignment horizontal="center" vertical="center" wrapText="1"/>
    </xf>
    <xf numFmtId="3" fontId="62" fillId="16" borderId="26" xfId="0" applyNumberFormat="1" applyFont="1" applyFill="1" applyBorder="1" applyAlignment="1">
      <alignment horizontal="center" vertical="center"/>
    </xf>
    <xf numFmtId="3" fontId="60" fillId="16" borderId="26" xfId="0" applyNumberFormat="1" applyFont="1" applyFill="1" applyBorder="1" applyAlignment="1">
      <alignment horizontal="center" vertical="center"/>
    </xf>
    <xf numFmtId="3" fontId="61" fillId="16" borderId="26" xfId="0" applyNumberFormat="1" applyFont="1" applyFill="1" applyBorder="1" applyAlignment="1">
      <alignment horizontal="center" vertical="center"/>
    </xf>
    <xf numFmtId="3" fontId="42" fillId="16" borderId="26" xfId="0" applyNumberFormat="1" applyFont="1" applyFill="1" applyBorder="1" applyAlignment="1">
      <alignment horizontal="right" vertical="center" wrapText="1"/>
    </xf>
    <xf numFmtId="3" fontId="43" fillId="16" borderId="26" xfId="0" applyNumberFormat="1" applyFont="1" applyFill="1" applyBorder="1" applyAlignment="1">
      <alignment horizontal="right" vertical="center" wrapText="1"/>
    </xf>
    <xf numFmtId="3" fontId="8" fillId="16" borderId="26" xfId="0" applyNumberFormat="1" applyFont="1" applyFill="1" applyBorder="1" applyAlignment="1">
      <alignment horizontal="right" vertical="center"/>
    </xf>
    <xf numFmtId="3" fontId="43" fillId="16" borderId="26" xfId="0" applyNumberFormat="1" applyFont="1" applyFill="1" applyBorder="1" applyAlignment="1">
      <alignment horizontal="right" vertical="center"/>
    </xf>
    <xf numFmtId="0" fontId="4" fillId="16" borderId="26" xfId="0" applyNumberFormat="1" applyFont="1" applyFill="1" applyBorder="1" applyAlignment="1">
      <alignment horizontal="center" vertical="center" wrapText="1"/>
    </xf>
    <xf numFmtId="0" fontId="50" fillId="16" borderId="26" xfId="0" applyNumberFormat="1" applyFont="1" applyFill="1" applyBorder="1" applyAlignment="1">
      <alignment horizontal="center" vertical="center"/>
    </xf>
    <xf numFmtId="166" fontId="50" fillId="16" borderId="26" xfId="0" applyNumberFormat="1" applyFont="1" applyFill="1" applyBorder="1" applyAlignment="1">
      <alignment horizontal="center" vertical="center"/>
    </xf>
    <xf numFmtId="166" fontId="4" fillId="16" borderId="26" xfId="0" applyNumberFormat="1" applyFont="1" applyFill="1" applyBorder="1" applyAlignment="1">
      <alignment horizontal="center" vertical="center" wrapText="1"/>
    </xf>
    <xf numFmtId="4" fontId="45" fillId="16" borderId="26" xfId="0" applyNumberFormat="1" applyFont="1" applyFill="1" applyBorder="1" applyAlignment="1">
      <alignment horizontal="center" vertical="center"/>
    </xf>
    <xf numFmtId="0" fontId="47" fillId="16" borderId="28" xfId="0" applyNumberFormat="1" applyFont="1" applyFill="1" applyBorder="1" applyAlignment="1">
      <alignment horizontal="center" vertical="center"/>
    </xf>
    <xf numFmtId="2" fontId="42" fillId="0" borderId="29" xfId="0" applyNumberFormat="1" applyFont="1" applyFill="1" applyBorder="1" applyAlignment="1">
      <alignment horizontal="left" vertical="center" wrapText="1"/>
    </xf>
    <xf numFmtId="49" fontId="60" fillId="0" borderId="29" xfId="0" applyNumberFormat="1" applyFont="1" applyFill="1" applyBorder="1" applyAlignment="1">
      <alignment horizontal="center" vertical="center" wrapText="1"/>
    </xf>
    <xf numFmtId="3" fontId="62" fillId="16" borderId="29" xfId="0" applyNumberFormat="1" applyFont="1" applyFill="1" applyBorder="1" applyAlignment="1">
      <alignment horizontal="center" vertical="center"/>
    </xf>
    <xf numFmtId="3" fontId="8" fillId="16" borderId="29" xfId="0" applyNumberFormat="1" applyFont="1" applyFill="1" applyBorder="1" applyAlignment="1">
      <alignment horizontal="right" vertical="center"/>
    </xf>
    <xf numFmtId="0" fontId="45" fillId="0" borderId="29" xfId="0" applyNumberFormat="1" applyFont="1" applyFill="1" applyBorder="1" applyAlignment="1">
      <alignment horizontal="left" vertical="center" wrapText="1"/>
    </xf>
    <xf numFmtId="0" fontId="45" fillId="0" borderId="29" xfId="0" applyNumberFormat="1" applyFont="1" applyFill="1" applyBorder="1" applyAlignment="1">
      <alignment horizontal="center" vertical="center" wrapText="1"/>
    </xf>
    <xf numFmtId="1" fontId="8" fillId="16" borderId="28" xfId="0" applyNumberFormat="1" applyFont="1" applyFill="1" applyBorder="1" applyAlignment="1">
      <alignment horizontal="center" vertical="center"/>
    </xf>
    <xf numFmtId="2" fontId="42" fillId="0" borderId="30" xfId="0" applyNumberFormat="1" applyFont="1" applyFill="1" applyBorder="1" applyAlignment="1">
      <alignment horizontal="left" vertical="center" wrapText="1"/>
    </xf>
    <xf numFmtId="49" fontId="60" fillId="0" borderId="30" xfId="0" applyNumberFormat="1" applyFont="1" applyFill="1" applyBorder="1" applyAlignment="1">
      <alignment horizontal="center" vertical="center" wrapText="1"/>
    </xf>
    <xf numFmtId="3" fontId="62" fillId="16" borderId="30" xfId="0" applyNumberFormat="1" applyFont="1" applyFill="1" applyBorder="1" applyAlignment="1">
      <alignment horizontal="center" vertical="center"/>
    </xf>
    <xf numFmtId="3" fontId="8" fillId="16" borderId="30" xfId="0" applyNumberFormat="1" applyFont="1" applyFill="1" applyBorder="1" applyAlignment="1">
      <alignment horizontal="right" vertical="center"/>
    </xf>
    <xf numFmtId="0" fontId="45" fillId="0" borderId="30" xfId="0" applyNumberFormat="1" applyFont="1" applyFill="1" applyBorder="1" applyAlignment="1">
      <alignment horizontal="left" vertical="center" wrapText="1"/>
    </xf>
    <xf numFmtId="0" fontId="45" fillId="0" borderId="31" xfId="0" applyNumberFormat="1" applyFont="1" applyFill="1" applyBorder="1" applyAlignment="1">
      <alignment horizontal="center" vertical="center" wrapText="1"/>
    </xf>
    <xf numFmtId="2" fontId="42" fillId="0" borderId="33" xfId="0" applyNumberFormat="1" applyFont="1" applyFill="1" applyBorder="1" applyAlignment="1">
      <alignment horizontal="left" vertical="center" wrapText="1"/>
    </xf>
    <xf numFmtId="49" fontId="60" fillId="0" borderId="33" xfId="0" applyNumberFormat="1" applyFont="1" applyFill="1" applyBorder="1" applyAlignment="1">
      <alignment horizontal="center" vertical="center" wrapText="1"/>
    </xf>
    <xf numFmtId="3" fontId="62" fillId="16" borderId="33" xfId="0" applyNumberFormat="1" applyFont="1" applyFill="1" applyBorder="1" applyAlignment="1">
      <alignment horizontal="center" vertical="center"/>
    </xf>
    <xf numFmtId="3" fontId="8" fillId="16" borderId="33" xfId="0" applyNumberFormat="1" applyFont="1" applyFill="1" applyBorder="1" applyAlignment="1">
      <alignment horizontal="right" vertical="center"/>
    </xf>
    <xf numFmtId="0" fontId="45" fillId="0" borderId="33" xfId="0" applyNumberFormat="1" applyFont="1" applyFill="1" applyBorder="1" applyAlignment="1">
      <alignment horizontal="left" vertical="center" wrapText="1"/>
    </xf>
    <xf numFmtId="0" fontId="45" fillId="0" borderId="34" xfId="0" applyNumberFormat="1" applyFont="1" applyFill="1" applyBorder="1" applyAlignment="1">
      <alignment horizontal="center" vertical="center" wrapText="1"/>
    </xf>
    <xf numFmtId="2" fontId="43" fillId="0" borderId="30" xfId="0" applyNumberFormat="1" applyFont="1" applyFill="1" applyBorder="1" applyAlignment="1">
      <alignment horizontal="left" vertical="center" wrapText="1"/>
    </xf>
    <xf numFmtId="49" fontId="61" fillId="0" borderId="30" xfId="0" applyNumberFormat="1" applyFont="1" applyFill="1" applyBorder="1" applyAlignment="1">
      <alignment horizontal="center" vertical="center" wrapText="1"/>
    </xf>
    <xf numFmtId="3" fontId="61" fillId="16" borderId="30" xfId="0" applyNumberFormat="1" applyFont="1" applyFill="1" applyBorder="1" applyAlignment="1">
      <alignment horizontal="center" vertical="center"/>
    </xf>
    <xf numFmtId="3" fontId="43" fillId="16" borderId="30" xfId="0" applyNumberFormat="1" applyFont="1" applyFill="1" applyBorder="1" applyAlignment="1">
      <alignment horizontal="right" vertical="center"/>
    </xf>
    <xf numFmtId="0" fontId="44" fillId="0" borderId="30" xfId="0" applyNumberFormat="1" applyFont="1" applyFill="1" applyBorder="1" applyAlignment="1">
      <alignment horizontal="left" vertical="center" wrapText="1"/>
    </xf>
    <xf numFmtId="0" fontId="44" fillId="0" borderId="31" xfId="0" applyNumberFormat="1" applyFont="1" applyFill="1" applyBorder="1" applyAlignment="1">
      <alignment horizontal="center" vertical="center" wrapText="1"/>
    </xf>
    <xf numFmtId="49" fontId="60" fillId="0" borderId="35" xfId="0" applyNumberFormat="1" applyFont="1" applyFill="1" applyBorder="1" applyAlignment="1">
      <alignment horizontal="center" vertical="center" wrapText="1"/>
    </xf>
    <xf numFmtId="0" fontId="42" fillId="0" borderId="30" xfId="0" applyNumberFormat="1" applyFont="1" applyFill="1" applyBorder="1" applyAlignment="1">
      <alignment horizontal="left" vertical="center" wrapText="1"/>
    </xf>
    <xf numFmtId="165" fontId="60" fillId="16" borderId="30" xfId="0" applyNumberFormat="1" applyFont="1" applyFill="1" applyBorder="1" applyAlignment="1">
      <alignment horizontal="center" vertical="center" wrapText="1"/>
    </xf>
    <xf numFmtId="3" fontId="42" fillId="16" borderId="30" xfId="0" applyNumberFormat="1" applyFont="1" applyFill="1" applyBorder="1" applyAlignment="1">
      <alignment horizontal="right" vertical="center" wrapText="1"/>
    </xf>
    <xf numFmtId="0" fontId="4" fillId="0" borderId="30" xfId="0" applyNumberFormat="1" applyFont="1" applyFill="1" applyBorder="1" applyAlignment="1">
      <alignment horizontal="left" vertical="center" wrapText="1"/>
    </xf>
    <xf numFmtId="0" fontId="4" fillId="0" borderId="31" xfId="0" applyNumberFormat="1" applyFont="1" applyFill="1" applyBorder="1" applyAlignment="1">
      <alignment horizontal="center" vertical="center" wrapText="1"/>
    </xf>
    <xf numFmtId="0" fontId="42" fillId="0" borderId="33" xfId="0" applyNumberFormat="1" applyFont="1" applyFill="1" applyBorder="1" applyAlignment="1">
      <alignment horizontal="left" vertical="center" wrapText="1"/>
    </xf>
    <xf numFmtId="165" fontId="60" fillId="16" borderId="33" xfId="0" applyNumberFormat="1" applyFont="1" applyFill="1" applyBorder="1" applyAlignment="1">
      <alignment horizontal="center" vertical="center" wrapText="1"/>
    </xf>
    <xf numFmtId="3" fontId="42" fillId="16" borderId="33" xfId="0" applyNumberFormat="1" applyFont="1" applyFill="1" applyBorder="1" applyAlignment="1">
      <alignment horizontal="right" vertical="center" wrapText="1"/>
    </xf>
    <xf numFmtId="0" fontId="4" fillId="0" borderId="33" xfId="0" applyNumberFormat="1" applyFont="1" applyFill="1" applyBorder="1" applyAlignment="1">
      <alignment horizontal="left" vertical="center" wrapText="1"/>
    </xf>
    <xf numFmtId="0" fontId="4" fillId="0" borderId="34" xfId="0" applyNumberFormat="1" applyFont="1" applyFill="1" applyBorder="1" applyAlignment="1">
      <alignment horizontal="center" vertical="center" wrapText="1"/>
    </xf>
    <xf numFmtId="0" fontId="60" fillId="16" borderId="30" xfId="0" applyNumberFormat="1" applyFont="1" applyFill="1" applyBorder="1" applyAlignment="1">
      <alignment horizontal="center" vertical="center" wrapText="1"/>
    </xf>
    <xf numFmtId="0" fontId="4" fillId="0" borderId="3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horizontal="center" vertical="center" wrapText="1"/>
    </xf>
    <xf numFmtId="3" fontId="60" fillId="16" borderId="33" xfId="0" applyNumberFormat="1" applyFont="1" applyFill="1" applyBorder="1" applyAlignment="1">
      <alignment horizontal="center" vertical="center" wrapText="1"/>
    </xf>
    <xf numFmtId="3" fontId="60" fillId="16" borderId="30" xfId="0" applyNumberFormat="1" applyFont="1" applyFill="1" applyBorder="1" applyAlignment="1">
      <alignment horizontal="center" vertical="center" wrapText="1"/>
    </xf>
    <xf numFmtId="3" fontId="62" fillId="16" borderId="35" xfId="0" applyNumberFormat="1" applyFont="1" applyFill="1" applyBorder="1" applyAlignment="1">
      <alignment horizontal="center" vertical="center"/>
    </xf>
    <xf numFmtId="3" fontId="8" fillId="16" borderId="35" xfId="0" applyNumberFormat="1" applyFont="1" applyFill="1" applyBorder="1" applyAlignment="1">
      <alignment horizontal="right" vertical="center"/>
    </xf>
    <xf numFmtId="0" fontId="45" fillId="0" borderId="35" xfId="0" applyNumberFormat="1" applyFont="1" applyFill="1" applyBorder="1" applyAlignment="1">
      <alignment horizontal="left" vertical="center" wrapText="1"/>
    </xf>
    <xf numFmtId="0" fontId="45" fillId="0" borderId="35" xfId="0" applyNumberFormat="1" applyFont="1" applyFill="1" applyBorder="1" applyAlignment="1">
      <alignment horizontal="center" vertical="center" wrapText="1"/>
    </xf>
    <xf numFmtId="0" fontId="60" fillId="16" borderId="33" xfId="0" applyNumberFormat="1" applyFont="1" applyFill="1" applyBorder="1" applyAlignment="1">
      <alignment horizontal="center" vertical="center" wrapText="1"/>
    </xf>
    <xf numFmtId="2" fontId="42" fillId="0" borderId="35" xfId="0" applyNumberFormat="1" applyFont="1" applyFill="1" applyBorder="1" applyAlignment="1">
      <alignment horizontal="left" vertical="center" wrapText="1"/>
    </xf>
    <xf numFmtId="0" fontId="45" fillId="0" borderId="32" xfId="0" applyNumberFormat="1" applyFont="1" applyFill="1" applyBorder="1" applyAlignment="1">
      <alignment horizontal="center" vertical="center" wrapText="1"/>
    </xf>
    <xf numFmtId="49" fontId="42" fillId="0" borderId="33" xfId="0" applyNumberFormat="1" applyFont="1" applyFill="1" applyBorder="1" applyAlignment="1">
      <alignment horizontal="left" vertical="center" wrapText="1"/>
    </xf>
    <xf numFmtId="3" fontId="60" fillId="16" borderId="33" xfId="0" applyNumberFormat="1" applyFont="1" applyFill="1" applyBorder="1" applyAlignment="1">
      <alignment horizontal="center" vertical="center"/>
    </xf>
    <xf numFmtId="3" fontId="60" fillId="16" borderId="30" xfId="0" applyNumberFormat="1" applyFont="1" applyFill="1" applyBorder="1" applyAlignment="1">
      <alignment horizontal="center" vertical="center"/>
    </xf>
    <xf numFmtId="0" fontId="45" fillId="0" borderId="37" xfId="0" applyNumberFormat="1" applyFont="1" applyFill="1" applyBorder="1" applyAlignment="1">
      <alignment horizontal="center" vertical="center" wrapText="1"/>
    </xf>
    <xf numFmtId="4" fontId="15" fillId="0" borderId="38" xfId="0" applyNumberFormat="1" applyFont="1" applyBorder="1" applyAlignment="1">
      <alignment horizontal="right"/>
    </xf>
    <xf numFmtId="166" fontId="34" fillId="4" borderId="23" xfId="0" applyNumberFormat="1" applyFont="1" applyFill="1" applyBorder="1" applyAlignment="1">
      <alignment horizontal="right" vertical="center"/>
    </xf>
    <xf numFmtId="1" fontId="5" fillId="0" borderId="23" xfId="0" applyNumberFormat="1" applyFont="1" applyBorder="1" applyAlignment="1">
      <alignment horizontal="center" vertical="center"/>
    </xf>
    <xf numFmtId="2" fontId="12" fillId="0" borderId="23" xfId="0" applyNumberFormat="1" applyFont="1" applyBorder="1" applyAlignment="1">
      <alignment horizontal="center" vertical="center"/>
    </xf>
    <xf numFmtId="1" fontId="20" fillId="0" borderId="23" xfId="0" applyNumberFormat="1" applyFont="1" applyBorder="1" applyAlignment="1">
      <alignment vertical="center"/>
    </xf>
    <xf numFmtId="165" fontId="10" fillId="0" borderId="23" xfId="0" applyNumberFormat="1" applyFont="1" applyBorder="1" applyAlignment="1">
      <alignment vertical="center"/>
    </xf>
    <xf numFmtId="165" fontId="20" fillId="0" borderId="23" xfId="0" applyNumberFormat="1" applyFont="1" applyBorder="1" applyAlignment="1">
      <alignment horizontal="center" vertical="center"/>
    </xf>
    <xf numFmtId="1" fontId="37" fillId="0" borderId="23" xfId="0" applyNumberFormat="1" applyFont="1" applyBorder="1" applyAlignment="1">
      <alignment horizontal="right" vertical="center"/>
    </xf>
    <xf numFmtId="166" fontId="37" fillId="2" borderId="23" xfId="0" applyNumberFormat="1" applyFont="1" applyFill="1" applyBorder="1" applyAlignment="1">
      <alignment horizontal="center" vertical="center"/>
    </xf>
    <xf numFmtId="1" fontId="10" fillId="3" borderId="23" xfId="0" applyNumberFormat="1" applyFont="1" applyFill="1" applyBorder="1" applyAlignment="1">
      <alignment horizontal="center" vertical="center"/>
    </xf>
    <xf numFmtId="0" fontId="0" fillId="0" borderId="23" xfId="0" applyBorder="1"/>
    <xf numFmtId="4" fontId="15" fillId="0" borderId="39" xfId="0" applyNumberFormat="1" applyFont="1" applyBorder="1" applyAlignment="1">
      <alignment horizontal="right"/>
    </xf>
    <xf numFmtId="166" fontId="34" fillId="4" borderId="40" xfId="0" applyNumberFormat="1" applyFont="1" applyFill="1" applyBorder="1" applyAlignment="1">
      <alignment horizontal="right" vertical="center"/>
    </xf>
    <xf numFmtId="1" fontId="5" fillId="0" borderId="40" xfId="0" applyNumberFormat="1" applyFont="1" applyBorder="1" applyAlignment="1">
      <alignment horizontal="center" vertical="center"/>
    </xf>
    <xf numFmtId="2" fontId="12" fillId="0" borderId="40" xfId="0" applyNumberFormat="1" applyFont="1" applyBorder="1" applyAlignment="1">
      <alignment horizontal="center" vertical="center"/>
    </xf>
    <xf numFmtId="1" fontId="20" fillId="0" borderId="40" xfId="0" applyNumberFormat="1" applyFont="1" applyBorder="1" applyAlignment="1">
      <alignment vertical="center"/>
    </xf>
    <xf numFmtId="165" fontId="10" fillId="0" borderId="40" xfId="0" applyNumberFormat="1" applyFont="1" applyBorder="1" applyAlignment="1">
      <alignment vertical="center"/>
    </xf>
    <xf numFmtId="165" fontId="20" fillId="0" borderId="40" xfId="0" applyNumberFormat="1" applyFont="1" applyBorder="1" applyAlignment="1">
      <alignment horizontal="center" vertical="center"/>
    </xf>
    <xf numFmtId="1" fontId="37" fillId="0" borderId="40" xfId="0" applyNumberFormat="1" applyFont="1" applyBorder="1" applyAlignment="1">
      <alignment horizontal="right" vertical="center"/>
    </xf>
    <xf numFmtId="166" fontId="37" fillId="2" borderId="40" xfId="0" applyNumberFormat="1" applyFont="1" applyFill="1" applyBorder="1" applyAlignment="1">
      <alignment horizontal="center" vertical="center"/>
    </xf>
    <xf numFmtId="1" fontId="10" fillId="3" borderId="40" xfId="0" applyNumberFormat="1" applyFont="1" applyFill="1" applyBorder="1" applyAlignment="1">
      <alignment horizontal="center" vertical="center"/>
    </xf>
    <xf numFmtId="0" fontId="0" fillId="0" borderId="40" xfId="0" applyBorder="1"/>
    <xf numFmtId="0" fontId="45" fillId="0" borderId="33" xfId="0" applyNumberFormat="1" applyFont="1" applyFill="1" applyBorder="1" applyAlignment="1">
      <alignment horizontal="center" vertical="center" wrapText="1"/>
    </xf>
    <xf numFmtId="4" fontId="15" fillId="0" borderId="41" xfId="0" applyNumberFormat="1" applyFont="1" applyBorder="1" applyAlignment="1">
      <alignment horizontal="right"/>
    </xf>
    <xf numFmtId="166" fontId="34" fillId="4" borderId="42" xfId="0" applyNumberFormat="1" applyFont="1" applyFill="1" applyBorder="1" applyAlignment="1">
      <alignment horizontal="right" vertical="center"/>
    </xf>
    <xf numFmtId="1" fontId="5" fillId="0" borderId="42" xfId="0" applyNumberFormat="1" applyFont="1" applyBorder="1" applyAlignment="1">
      <alignment horizontal="center" vertical="center"/>
    </xf>
    <xf numFmtId="2" fontId="12" fillId="0" borderId="42" xfId="0" applyNumberFormat="1" applyFont="1" applyBorder="1" applyAlignment="1">
      <alignment horizontal="center" vertical="center"/>
    </xf>
    <xf numFmtId="1" fontId="20" fillId="0" borderId="42" xfId="0" applyNumberFormat="1" applyFont="1" applyBorder="1" applyAlignment="1">
      <alignment vertical="center"/>
    </xf>
    <xf numFmtId="165" fontId="10" fillId="0" borderId="42" xfId="0" applyNumberFormat="1" applyFont="1" applyBorder="1" applyAlignment="1">
      <alignment vertical="center"/>
    </xf>
    <xf numFmtId="165" fontId="20" fillId="0" borderId="42" xfId="0" applyNumberFormat="1" applyFont="1" applyBorder="1" applyAlignment="1">
      <alignment horizontal="center" vertical="center"/>
    </xf>
    <xf numFmtId="1" fontId="37" fillId="0" borderId="42" xfId="0" applyNumberFormat="1" applyFont="1" applyBorder="1" applyAlignment="1">
      <alignment horizontal="right" vertical="center"/>
    </xf>
    <xf numFmtId="166" fontId="37" fillId="2" borderId="42" xfId="0" applyNumberFormat="1" applyFont="1" applyFill="1" applyBorder="1" applyAlignment="1">
      <alignment horizontal="center" vertical="center"/>
    </xf>
    <xf numFmtId="1" fontId="10" fillId="3" borderId="42" xfId="0" applyNumberFormat="1" applyFont="1" applyFill="1" applyBorder="1" applyAlignment="1">
      <alignment horizontal="center" vertical="center"/>
    </xf>
    <xf numFmtId="0" fontId="0" fillId="0" borderId="42" xfId="0" applyBorder="1"/>
    <xf numFmtId="49" fontId="43" fillId="0" borderId="52" xfId="0" applyNumberFormat="1" applyFont="1" applyFill="1" applyBorder="1" applyAlignment="1">
      <alignment horizontal="center" vertical="center"/>
    </xf>
    <xf numFmtId="49" fontId="8" fillId="0" borderId="53" xfId="0" applyNumberFormat="1" applyFont="1" applyFill="1" applyBorder="1" applyAlignment="1">
      <alignment horizontal="center" vertical="center"/>
    </xf>
    <xf numFmtId="2" fontId="42" fillId="0" borderId="47" xfId="0" applyNumberFormat="1" applyFont="1" applyFill="1" applyBorder="1" applyAlignment="1">
      <alignment horizontal="left" vertical="center" wrapText="1"/>
    </xf>
    <xf numFmtId="49" fontId="60" fillId="0" borderId="47" xfId="0" applyNumberFormat="1" applyFont="1" applyFill="1" applyBorder="1" applyAlignment="1">
      <alignment horizontal="center" vertical="center" wrapText="1"/>
    </xf>
    <xf numFmtId="3" fontId="62" fillId="16" borderId="47" xfId="0" applyNumberFormat="1" applyFont="1" applyFill="1" applyBorder="1" applyAlignment="1">
      <alignment horizontal="center" vertical="center"/>
    </xf>
    <xf numFmtId="3" fontId="8" fillId="16" borderId="47" xfId="0" applyNumberFormat="1" applyFont="1" applyFill="1" applyBorder="1" applyAlignment="1">
      <alignment horizontal="right" vertical="center"/>
    </xf>
    <xf numFmtId="0" fontId="45" fillId="0" borderId="47" xfId="0" applyNumberFormat="1" applyFont="1" applyFill="1" applyBorder="1" applyAlignment="1">
      <alignment horizontal="left" vertical="center" wrapText="1"/>
    </xf>
    <xf numFmtId="0" fontId="45" fillId="0" borderId="49" xfId="0" applyNumberFormat="1" applyFont="1" applyFill="1" applyBorder="1" applyAlignment="1">
      <alignment horizontal="center" vertical="center" wrapText="1"/>
    </xf>
    <xf numFmtId="3" fontId="47" fillId="16" borderId="47" xfId="0" applyNumberFormat="1" applyFont="1" applyFill="1" applyBorder="1" applyAlignment="1">
      <alignment horizontal="right" vertical="center"/>
    </xf>
    <xf numFmtId="0" fontId="48" fillId="0" borderId="49" xfId="0" applyNumberFormat="1" applyFont="1" applyFill="1" applyBorder="1" applyAlignment="1">
      <alignment horizontal="center" vertical="center" wrapText="1"/>
    </xf>
    <xf numFmtId="0" fontId="42" fillId="0" borderId="47" xfId="0" applyNumberFormat="1" applyFont="1" applyFill="1" applyBorder="1" applyAlignment="1">
      <alignment horizontal="left" vertical="center" wrapText="1"/>
    </xf>
    <xf numFmtId="3" fontId="60" fillId="16" borderId="47" xfId="0" applyNumberFormat="1" applyFont="1" applyFill="1" applyBorder="1" applyAlignment="1">
      <alignment horizontal="center" vertical="center"/>
    </xf>
    <xf numFmtId="0" fontId="60" fillId="0" borderId="47" xfId="0" applyNumberFormat="1" applyFont="1" applyFill="1" applyBorder="1" applyAlignment="1">
      <alignment horizontal="center" vertical="center" wrapText="1"/>
    </xf>
    <xf numFmtId="0" fontId="60" fillId="16" borderId="47" xfId="0" applyNumberFormat="1" applyFont="1" applyFill="1" applyBorder="1" applyAlignment="1">
      <alignment horizontal="center" vertical="center"/>
    </xf>
    <xf numFmtId="3" fontId="42" fillId="16" borderId="47" xfId="0" applyNumberFormat="1" applyFont="1" applyFill="1" applyBorder="1" applyAlignment="1">
      <alignment horizontal="right" vertical="center"/>
    </xf>
    <xf numFmtId="44" fontId="50" fillId="10" borderId="32" xfId="0" applyNumberFormat="1" applyFont="1" applyFill="1" applyBorder="1" applyAlignment="1">
      <alignment horizontal="left" vertical="center" wrapText="1"/>
    </xf>
    <xf numFmtId="0" fontId="4" fillId="10" borderId="33" xfId="0" applyNumberFormat="1" applyFont="1" applyFill="1" applyBorder="1" applyAlignment="1">
      <alignment horizontal="center" vertical="center" wrapText="1"/>
    </xf>
    <xf numFmtId="0" fontId="4" fillId="16" borderId="33" xfId="0" applyNumberFormat="1" applyFont="1" applyFill="1" applyBorder="1" applyAlignment="1">
      <alignment horizontal="center" vertical="center" wrapText="1"/>
    </xf>
    <xf numFmtId="166" fontId="4" fillId="16" borderId="33" xfId="0" applyNumberFormat="1" applyFont="1" applyFill="1" applyBorder="1" applyAlignment="1">
      <alignment horizontal="center" vertical="center" wrapText="1"/>
    </xf>
    <xf numFmtId="169" fontId="50" fillId="13" borderId="33" xfId="0" applyNumberFormat="1" applyFont="1" applyFill="1" applyBorder="1" applyAlignment="1">
      <alignment horizontal="right" vertical="center"/>
    </xf>
    <xf numFmtId="44" fontId="50" fillId="10" borderId="34" xfId="0" applyNumberFormat="1" applyFont="1" applyFill="1" applyBorder="1" applyAlignment="1">
      <alignment horizontal="left" vertical="center" wrapText="1"/>
    </xf>
    <xf numFmtId="0" fontId="50" fillId="10" borderId="35" xfId="0" applyNumberFormat="1" applyFont="1" applyFill="1" applyBorder="1" applyAlignment="1">
      <alignment horizontal="center" vertical="center" wrapText="1"/>
    </xf>
    <xf numFmtId="0" fontId="50" fillId="16" borderId="35" xfId="0" applyNumberFormat="1" applyFont="1" applyFill="1" applyBorder="1" applyAlignment="1">
      <alignment horizontal="center" vertical="center"/>
    </xf>
    <xf numFmtId="166" fontId="50" fillId="16" borderId="35" xfId="0" applyNumberFormat="1" applyFont="1" applyFill="1" applyBorder="1" applyAlignment="1">
      <alignment horizontal="center" vertical="center"/>
    </xf>
    <xf numFmtId="4" fontId="50" fillId="13" borderId="35" xfId="0" applyNumberFormat="1" applyFont="1" applyFill="1" applyBorder="1" applyAlignment="1">
      <alignment horizontal="right" vertical="center" wrapText="1"/>
    </xf>
    <xf numFmtId="44" fontId="50" fillId="10" borderId="36" xfId="0" applyNumberFormat="1" applyFont="1" applyFill="1" applyBorder="1" applyAlignment="1">
      <alignment horizontal="left" vertical="center" wrapText="1"/>
    </xf>
    <xf numFmtId="0" fontId="67" fillId="16" borderId="28" xfId="0" applyNumberFormat="1" applyFont="1" applyFill="1" applyBorder="1" applyAlignment="1">
      <alignment horizontal="center" vertical="center"/>
    </xf>
    <xf numFmtId="0" fontId="49" fillId="16" borderId="28" xfId="0" applyNumberFormat="1" applyFont="1" applyFill="1" applyBorder="1" applyAlignment="1">
      <alignment horizontal="center" vertical="center" wrapText="1"/>
    </xf>
    <xf numFmtId="0" fontId="49" fillId="16" borderId="51" xfId="0" applyNumberFormat="1" applyFont="1" applyFill="1" applyBorder="1" applyAlignment="1">
      <alignment horizontal="center" vertical="center" wrapText="1"/>
    </xf>
    <xf numFmtId="0" fontId="49" fillId="16" borderId="28" xfId="0" applyNumberFormat="1" applyFont="1" applyFill="1" applyBorder="1" applyAlignment="1">
      <alignment horizontal="center" vertical="center"/>
    </xf>
    <xf numFmtId="166" fontId="49" fillId="16" borderId="51" xfId="0" applyNumberFormat="1" applyFont="1" applyFill="1" applyBorder="1" applyAlignment="1">
      <alignment horizontal="center" vertical="center"/>
    </xf>
    <xf numFmtId="0" fontId="49" fillId="16" borderId="43" xfId="0" applyNumberFormat="1" applyFont="1" applyFill="1" applyBorder="1" applyAlignment="1">
      <alignment horizontal="center" vertical="center" wrapText="1"/>
    </xf>
    <xf numFmtId="0" fontId="50" fillId="10" borderId="57" xfId="0" applyNumberFormat="1" applyFont="1" applyFill="1" applyBorder="1" applyAlignment="1">
      <alignment horizontal="left" vertical="center" wrapText="1"/>
    </xf>
    <xf numFmtId="0" fontId="50" fillId="10" borderId="27" xfId="0" applyNumberFormat="1" applyFont="1" applyFill="1" applyBorder="1" applyAlignment="1">
      <alignment horizontal="left" vertical="center" wrapText="1"/>
    </xf>
    <xf numFmtId="0" fontId="50" fillId="10" borderId="58" xfId="0" applyNumberFormat="1" applyFont="1" applyFill="1" applyBorder="1" applyAlignment="1">
      <alignment horizontal="left" vertical="center" wrapText="1"/>
    </xf>
    <xf numFmtId="0" fontId="49" fillId="16" borderId="59" xfId="0" applyNumberFormat="1" applyFont="1" applyFill="1" applyBorder="1" applyAlignment="1">
      <alignment horizontal="center" vertical="center"/>
    </xf>
    <xf numFmtId="0" fontId="49" fillId="16" borderId="44" xfId="0" applyNumberFormat="1" applyFont="1" applyFill="1" applyBorder="1" applyAlignment="1">
      <alignment horizontal="center" vertical="center"/>
    </xf>
    <xf numFmtId="0" fontId="4" fillId="16" borderId="44" xfId="0" applyNumberFormat="1" applyFont="1" applyFill="1" applyBorder="1" applyAlignment="1">
      <alignment horizontal="center" vertical="center" wrapText="1"/>
    </xf>
    <xf numFmtId="0" fontId="45" fillId="16" borderId="44" xfId="0" applyNumberFormat="1" applyFont="1" applyFill="1" applyBorder="1" applyAlignment="1">
      <alignment horizontal="center" vertical="center"/>
    </xf>
    <xf numFmtId="0" fontId="4" fillId="16" borderId="55" xfId="0" applyNumberFormat="1" applyFont="1" applyFill="1" applyBorder="1" applyAlignment="1">
      <alignment horizontal="center" vertical="center" wrapText="1"/>
    </xf>
    <xf numFmtId="49" fontId="42" fillId="0" borderId="52" xfId="0" applyNumberFormat="1" applyFont="1" applyFill="1" applyBorder="1" applyAlignment="1">
      <alignment horizontal="center" vertical="center" wrapText="1"/>
    </xf>
    <xf numFmtId="49" fontId="42" fillId="0" borderId="58" xfId="0" applyNumberFormat="1" applyFont="1" applyFill="1" applyBorder="1" applyAlignment="1">
      <alignment horizontal="center" vertical="center" wrapText="1"/>
    </xf>
    <xf numFmtId="49" fontId="42" fillId="0" borderId="27" xfId="0" applyNumberFormat="1" applyFont="1" applyFill="1" applyBorder="1" applyAlignment="1">
      <alignment horizontal="center" vertical="center" wrapText="1"/>
    </xf>
    <xf numFmtId="49" fontId="43" fillId="0" borderId="27" xfId="0" applyNumberFormat="1" applyFont="1" applyFill="1" applyBorder="1" applyAlignment="1">
      <alignment horizontal="center" vertical="center" wrapText="1"/>
    </xf>
    <xf numFmtId="1" fontId="42" fillId="0" borderId="27" xfId="0" applyNumberFormat="1" applyFont="1" applyFill="1" applyBorder="1" applyAlignment="1">
      <alignment horizontal="center" vertical="center" wrapText="1"/>
    </xf>
    <xf numFmtId="1" fontId="42" fillId="0" borderId="58" xfId="0" applyNumberFormat="1" applyFont="1" applyFill="1" applyBorder="1" applyAlignment="1">
      <alignment horizontal="center" vertical="center" wrapText="1"/>
    </xf>
    <xf numFmtId="49" fontId="8" fillId="0" borderId="52" xfId="0" applyNumberFormat="1" applyFont="1" applyFill="1" applyBorder="1" applyAlignment="1">
      <alignment horizontal="center" vertical="center"/>
    </xf>
    <xf numFmtId="49" fontId="8" fillId="0" borderId="27" xfId="0" applyNumberFormat="1" applyFont="1" applyFill="1" applyBorder="1" applyAlignment="1">
      <alignment horizontal="center" vertical="center"/>
    </xf>
    <xf numFmtId="49" fontId="8" fillId="0" borderId="58" xfId="0" applyNumberFormat="1" applyFont="1" applyFill="1" applyBorder="1" applyAlignment="1">
      <alignment horizontal="center" vertical="center"/>
    </xf>
    <xf numFmtId="49" fontId="43" fillId="0" borderId="27" xfId="0" applyNumberFormat="1" applyFont="1" applyFill="1" applyBorder="1" applyAlignment="1">
      <alignment horizontal="center" vertical="center"/>
    </xf>
    <xf numFmtId="49" fontId="8" fillId="0" borderId="27" xfId="0" applyNumberFormat="1" applyFont="1" applyFill="1" applyBorder="1" applyAlignment="1">
      <alignment horizontal="center" vertical="center" wrapText="1"/>
    </xf>
    <xf numFmtId="49" fontId="8" fillId="0" borderId="58" xfId="0" applyNumberFormat="1" applyFont="1" applyFill="1" applyBorder="1" applyAlignment="1">
      <alignment horizontal="center" vertical="center" wrapText="1"/>
    </xf>
    <xf numFmtId="49" fontId="8" fillId="0" borderId="52" xfId="0" applyNumberFormat="1" applyFont="1" applyFill="1" applyBorder="1" applyAlignment="1">
      <alignment horizontal="center" vertical="center" wrapText="1"/>
    </xf>
    <xf numFmtId="49" fontId="8" fillId="0" borderId="57" xfId="0" applyNumberFormat="1" applyFont="1" applyFill="1" applyBorder="1" applyAlignment="1">
      <alignment horizontal="center" vertical="center"/>
    </xf>
    <xf numFmtId="49" fontId="8" fillId="0" borderId="46" xfId="0" applyNumberFormat="1" applyFont="1" applyFill="1" applyBorder="1" applyAlignment="1">
      <alignment horizontal="center" vertical="center"/>
    </xf>
    <xf numFmtId="49" fontId="42" fillId="0" borderId="46" xfId="0" applyNumberFormat="1" applyFont="1" applyFill="1" applyBorder="1" applyAlignment="1">
      <alignment horizontal="center" vertical="center"/>
    </xf>
    <xf numFmtId="0" fontId="68" fillId="0" borderId="47" xfId="0" applyNumberFormat="1" applyFont="1" applyFill="1" applyBorder="1" applyAlignment="1">
      <alignment horizontal="left" vertical="center" wrapText="1"/>
    </xf>
    <xf numFmtId="1" fontId="30" fillId="0" borderId="21" xfId="0" applyNumberFormat="1" applyFont="1" applyBorder="1" applyAlignment="1">
      <alignment horizontal="center" vertical="center"/>
    </xf>
    <xf numFmtId="1" fontId="28" fillId="0" borderId="21" xfId="0" applyNumberFormat="1" applyFont="1" applyBorder="1" applyAlignment="1">
      <alignment horizontal="center" vertical="center"/>
    </xf>
    <xf numFmtId="1" fontId="28" fillId="2" borderId="21" xfId="0" applyNumberFormat="1" applyFont="1" applyFill="1" applyBorder="1" applyAlignment="1">
      <alignment horizontal="center" vertical="center"/>
    </xf>
    <xf numFmtId="1" fontId="28" fillId="8" borderId="21" xfId="0" applyNumberFormat="1" applyFont="1" applyFill="1" applyBorder="1" applyAlignment="1">
      <alignment horizontal="center" vertical="center"/>
    </xf>
    <xf numFmtId="1" fontId="28" fillId="2" borderId="70" xfId="0" applyNumberFormat="1" applyFont="1" applyFill="1" applyBorder="1" applyAlignment="1">
      <alignment horizontal="center" vertical="center"/>
    </xf>
    <xf numFmtId="1" fontId="28" fillId="2" borderId="71" xfId="0" applyNumberFormat="1" applyFont="1" applyFill="1" applyBorder="1" applyAlignment="1">
      <alignment horizontal="center" vertical="center"/>
    </xf>
    <xf numFmtId="1" fontId="28" fillId="2" borderId="72" xfId="0" applyNumberFormat="1" applyFont="1" applyFill="1" applyBorder="1" applyAlignment="1">
      <alignment horizontal="center" vertical="center"/>
    </xf>
    <xf numFmtId="166" fontId="29" fillId="0" borderId="21" xfId="0" applyNumberFormat="1" applyFont="1" applyBorder="1"/>
    <xf numFmtId="0" fontId="4" fillId="0" borderId="29" xfId="0" applyNumberFormat="1" applyFont="1" applyFill="1" applyBorder="1" applyAlignment="1">
      <alignment horizontal="left" vertical="center" wrapText="1"/>
    </xf>
    <xf numFmtId="49" fontId="46" fillId="0" borderId="26" xfId="0" applyNumberFormat="1" applyFont="1" applyFill="1" applyBorder="1" applyAlignment="1">
      <alignment horizontal="center" vertical="center" wrapText="1"/>
    </xf>
    <xf numFmtId="49" fontId="8" fillId="0" borderId="53" xfId="0" applyNumberFormat="1" applyFont="1" applyFill="1" applyBorder="1" applyAlignment="1">
      <alignment horizontal="center" vertical="center" wrapText="1"/>
    </xf>
    <xf numFmtId="49" fontId="8" fillId="0" borderId="57" xfId="0" applyNumberFormat="1" applyFont="1" applyFill="1" applyBorder="1" applyAlignment="1">
      <alignment horizontal="center" vertical="center" wrapText="1"/>
    </xf>
    <xf numFmtId="0" fontId="46" fillId="0" borderId="76" xfId="0" applyNumberFormat="1" applyFont="1" applyFill="1" applyBorder="1" applyAlignment="1">
      <alignment horizontal="left" vertical="center" wrapText="1"/>
    </xf>
    <xf numFmtId="3" fontId="62" fillId="16" borderId="27" xfId="0" applyNumberFormat="1" applyFont="1" applyFill="1" applyBorder="1" applyAlignment="1">
      <alignment horizontal="center" vertical="center"/>
    </xf>
    <xf numFmtId="49" fontId="60" fillId="0" borderId="75" xfId="0" applyNumberFormat="1" applyFont="1" applyFill="1" applyBorder="1" applyAlignment="1">
      <alignment horizontal="center" vertical="center" wrapText="1"/>
    </xf>
    <xf numFmtId="49" fontId="8" fillId="0" borderId="80" xfId="0" applyNumberFormat="1" applyFont="1" applyFill="1" applyBorder="1" applyAlignment="1">
      <alignment horizontal="center" vertical="center" wrapText="1"/>
    </xf>
    <xf numFmtId="0" fontId="45" fillId="0" borderId="81" xfId="0" applyNumberFormat="1" applyFont="1" applyFill="1" applyBorder="1" applyAlignment="1">
      <alignment horizontal="center" vertical="center" wrapText="1"/>
    </xf>
    <xf numFmtId="49" fontId="8" fillId="0" borderId="82" xfId="0" applyNumberFormat="1" applyFont="1" applyFill="1" applyBorder="1" applyAlignment="1">
      <alignment horizontal="center" vertical="center" wrapText="1"/>
    </xf>
    <xf numFmtId="0" fontId="45" fillId="0" borderId="83" xfId="0" applyNumberFormat="1" applyFont="1" applyFill="1" applyBorder="1" applyAlignment="1">
      <alignment horizontal="center" vertical="center" wrapText="1"/>
    </xf>
    <xf numFmtId="49" fontId="8" fillId="0" borderId="84" xfId="0" applyNumberFormat="1" applyFont="1" applyFill="1" applyBorder="1" applyAlignment="1">
      <alignment horizontal="center" vertical="center" wrapText="1"/>
    </xf>
    <xf numFmtId="49" fontId="8" fillId="0" borderId="85" xfId="0" applyNumberFormat="1" applyFont="1" applyFill="1" applyBorder="1" applyAlignment="1">
      <alignment horizontal="center" vertical="center" wrapText="1"/>
    </xf>
    <xf numFmtId="49" fontId="8" fillId="0" borderId="86" xfId="0" applyNumberFormat="1" applyFont="1" applyFill="1" applyBorder="1" applyAlignment="1">
      <alignment horizontal="center" vertical="center" wrapText="1"/>
    </xf>
    <xf numFmtId="2" fontId="42" fillId="0" borderId="87" xfId="0" applyNumberFormat="1" applyFont="1" applyFill="1" applyBorder="1" applyAlignment="1">
      <alignment horizontal="left" vertical="center" wrapText="1"/>
    </xf>
    <xf numFmtId="49" fontId="60" fillId="0" borderId="87" xfId="0" applyNumberFormat="1" applyFont="1" applyFill="1" applyBorder="1" applyAlignment="1">
      <alignment horizontal="center" vertical="center" wrapText="1"/>
    </xf>
    <xf numFmtId="3" fontId="62" fillId="16" borderId="87" xfId="0" applyNumberFormat="1" applyFont="1" applyFill="1" applyBorder="1" applyAlignment="1">
      <alignment horizontal="center" vertical="center"/>
    </xf>
    <xf numFmtId="3" fontId="8" fillId="16" borderId="87" xfId="0" applyNumberFormat="1" applyFont="1" applyFill="1" applyBorder="1" applyAlignment="1">
      <alignment horizontal="right" vertical="center"/>
    </xf>
    <xf numFmtId="0" fontId="45" fillId="0" borderId="87" xfId="0" applyNumberFormat="1" applyFont="1" applyFill="1" applyBorder="1" applyAlignment="1">
      <alignment horizontal="left" vertical="center" wrapText="1"/>
    </xf>
    <xf numFmtId="0" fontId="45" fillId="0" borderId="88" xfId="0" applyNumberFormat="1" applyFont="1" applyFill="1" applyBorder="1" applyAlignment="1">
      <alignment horizontal="center" vertical="center" wrapText="1"/>
    </xf>
    <xf numFmtId="49" fontId="8" fillId="0" borderId="89" xfId="0" applyNumberFormat="1" applyFont="1" applyFill="1" applyBorder="1" applyAlignment="1">
      <alignment horizontal="center" vertical="center" wrapText="1"/>
    </xf>
    <xf numFmtId="2" fontId="42" fillId="0" borderId="90" xfId="0" applyNumberFormat="1" applyFont="1" applyFill="1" applyBorder="1" applyAlignment="1">
      <alignment horizontal="left" vertical="center" wrapText="1"/>
    </xf>
    <xf numFmtId="3" fontId="62" fillId="16" borderId="90" xfId="0" applyNumberFormat="1" applyFont="1" applyFill="1" applyBorder="1" applyAlignment="1">
      <alignment horizontal="center" vertical="center"/>
    </xf>
    <xf numFmtId="3" fontId="8" fillId="16" borderId="90" xfId="0" applyNumberFormat="1" applyFont="1" applyFill="1" applyBorder="1" applyAlignment="1">
      <alignment horizontal="right" vertical="center"/>
    </xf>
    <xf numFmtId="0" fontId="45" fillId="0" borderId="90" xfId="0" applyNumberFormat="1" applyFont="1" applyFill="1" applyBorder="1" applyAlignment="1">
      <alignment horizontal="left" vertical="center" wrapText="1"/>
    </xf>
    <xf numFmtId="0" fontId="45" fillId="0" borderId="91" xfId="0" applyNumberFormat="1" applyFont="1" applyFill="1" applyBorder="1" applyAlignment="1">
      <alignment horizontal="center" vertical="center" wrapText="1"/>
    </xf>
    <xf numFmtId="49" fontId="42" fillId="0" borderId="26" xfId="0" applyNumberFormat="1" applyFont="1" applyFill="1" applyBorder="1" applyAlignment="1">
      <alignment horizontal="center" vertical="center" wrapText="1"/>
    </xf>
    <xf numFmtId="49" fontId="61" fillId="0" borderId="35" xfId="0" applyNumberFormat="1" applyFont="1" applyFill="1" applyBorder="1" applyAlignment="1">
      <alignment horizontal="center" vertical="center" wrapText="1"/>
    </xf>
    <xf numFmtId="49" fontId="42" fillId="0" borderId="53" xfId="0" applyNumberFormat="1" applyFont="1" applyFill="1" applyBorder="1" applyAlignment="1">
      <alignment horizontal="center" vertical="center" wrapText="1"/>
    </xf>
    <xf numFmtId="0" fontId="42" fillId="0" borderId="29" xfId="0" applyNumberFormat="1" applyFont="1" applyFill="1" applyBorder="1" applyAlignment="1">
      <alignment horizontal="left" vertical="center" wrapText="1"/>
    </xf>
    <xf numFmtId="3" fontId="60" fillId="16" borderId="29" xfId="0" applyNumberFormat="1" applyFont="1" applyFill="1" applyBorder="1" applyAlignment="1">
      <alignment horizontal="center" vertical="center" wrapText="1"/>
    </xf>
    <xf numFmtId="3" fontId="42" fillId="16" borderId="29" xfId="0" applyNumberFormat="1" applyFont="1" applyFill="1" applyBorder="1" applyAlignment="1">
      <alignment horizontal="right" vertical="center" wrapText="1"/>
    </xf>
    <xf numFmtId="0" fontId="4" fillId="0" borderId="37" xfId="0" applyNumberFormat="1" applyFont="1" applyFill="1" applyBorder="1" applyAlignment="1">
      <alignment horizontal="center" vertical="center" wrapText="1"/>
    </xf>
    <xf numFmtId="49" fontId="42" fillId="0" borderId="57" xfId="0" applyNumberFormat="1" applyFont="1" applyFill="1" applyBorder="1" applyAlignment="1">
      <alignment horizontal="center" vertical="center" wrapText="1"/>
    </xf>
    <xf numFmtId="0" fontId="42" fillId="0" borderId="92" xfId="0" applyNumberFormat="1" applyFont="1" applyFill="1" applyBorder="1" applyAlignment="1">
      <alignment horizontal="left" vertical="center" wrapText="1"/>
    </xf>
    <xf numFmtId="3" fontId="60" fillId="16" borderId="57" xfId="0" applyNumberFormat="1" applyFont="1" applyFill="1" applyBorder="1" applyAlignment="1">
      <alignment horizontal="center" vertical="center" wrapText="1"/>
    </xf>
    <xf numFmtId="3" fontId="42" fillId="16" borderId="35" xfId="0" applyNumberFormat="1" applyFont="1" applyFill="1" applyBorder="1" applyAlignment="1">
      <alignment horizontal="right" vertical="center" wrapText="1"/>
    </xf>
    <xf numFmtId="0" fontId="4" fillId="0" borderId="35" xfId="0" applyNumberFormat="1" applyFont="1" applyFill="1" applyBorder="1" applyAlignment="1">
      <alignment horizontal="left" vertical="center" wrapText="1"/>
    </xf>
    <xf numFmtId="0" fontId="4" fillId="0" borderId="36" xfId="0" applyNumberFormat="1" applyFont="1" applyFill="1" applyBorder="1" applyAlignment="1">
      <alignment horizontal="center" vertical="center" wrapText="1"/>
    </xf>
    <xf numFmtId="49" fontId="42" fillId="0" borderId="93" xfId="0" applyNumberFormat="1" applyFont="1" applyFill="1" applyBorder="1" applyAlignment="1">
      <alignment horizontal="center" vertical="center" wrapText="1"/>
    </xf>
    <xf numFmtId="49" fontId="60" fillId="0" borderId="94" xfId="0" applyNumberFormat="1" applyFont="1" applyFill="1" applyBorder="1" applyAlignment="1">
      <alignment horizontal="center" vertical="center" wrapText="1"/>
    </xf>
    <xf numFmtId="3" fontId="60" fillId="16" borderId="94" xfId="0" applyNumberFormat="1" applyFont="1" applyFill="1" applyBorder="1" applyAlignment="1">
      <alignment horizontal="center" vertical="center" wrapText="1"/>
    </xf>
    <xf numFmtId="3" fontId="42" fillId="16" borderId="94" xfId="0" applyNumberFormat="1" applyFont="1" applyFill="1" applyBorder="1" applyAlignment="1">
      <alignment horizontal="right" vertical="center" wrapText="1"/>
    </xf>
    <xf numFmtId="0" fontId="4" fillId="0" borderId="94" xfId="0" applyNumberFormat="1" applyFont="1" applyFill="1" applyBorder="1" applyAlignment="1">
      <alignment horizontal="left" vertical="center" wrapText="1"/>
    </xf>
    <xf numFmtId="0" fontId="4" fillId="0" borderId="95" xfId="0" applyNumberFormat="1" applyFont="1" applyFill="1" applyBorder="1" applyAlignment="1">
      <alignment horizontal="center" vertical="center" wrapText="1"/>
    </xf>
    <xf numFmtId="0" fontId="4" fillId="0" borderId="83" xfId="0" applyNumberFormat="1" applyFont="1" applyFill="1" applyBorder="1" applyAlignment="1">
      <alignment horizontal="center" vertical="center" wrapText="1"/>
    </xf>
    <xf numFmtId="49" fontId="43" fillId="0" borderId="26" xfId="0" applyNumberFormat="1" applyFont="1" applyFill="1" applyBorder="1" applyAlignment="1">
      <alignment horizontal="center" vertical="center" wrapText="1"/>
    </xf>
    <xf numFmtId="3" fontId="43" fillId="16" borderId="26" xfId="0" applyNumberFormat="1" applyFont="1" applyFill="1" applyBorder="1" applyAlignment="1">
      <alignment horizontal="center" vertical="center" wrapText="1"/>
    </xf>
    <xf numFmtId="3" fontId="43" fillId="16" borderId="26" xfId="0" applyNumberFormat="1" applyFont="1" applyFill="1" applyBorder="1" applyAlignment="1">
      <alignment horizontal="center" vertical="center"/>
    </xf>
    <xf numFmtId="4" fontId="39" fillId="0" borderId="22" xfId="0" applyNumberFormat="1" applyFont="1" applyBorder="1" applyAlignment="1">
      <alignment horizontal="right"/>
    </xf>
    <xf numFmtId="2" fontId="25" fillId="2" borderId="20" xfId="0" applyNumberFormat="1" applyFont="1" applyFill="1" applyBorder="1" applyAlignment="1">
      <alignment horizontal="center" vertical="center"/>
    </xf>
    <xf numFmtId="165" fontId="25" fillId="0" borderId="20" xfId="0" applyNumberFormat="1" applyFont="1" applyBorder="1" applyAlignment="1">
      <alignment vertical="center"/>
    </xf>
    <xf numFmtId="1" fontId="25" fillId="3" borderId="20" xfId="0" applyNumberFormat="1" applyFont="1" applyFill="1" applyBorder="1" applyAlignment="1">
      <alignment horizontal="center" vertical="center"/>
    </xf>
    <xf numFmtId="1" fontId="25" fillId="0" borderId="21" xfId="0" applyNumberFormat="1" applyFont="1" applyBorder="1" applyAlignment="1">
      <alignment horizontal="center" vertical="center"/>
    </xf>
    <xf numFmtId="49" fontId="43" fillId="0" borderId="53" xfId="0" applyNumberFormat="1" applyFont="1" applyFill="1" applyBorder="1" applyAlignment="1">
      <alignment horizontal="center" vertical="center" wrapText="1"/>
    </xf>
    <xf numFmtId="0" fontId="43" fillId="0" borderId="29" xfId="0" applyNumberFormat="1" applyFont="1" applyFill="1" applyBorder="1" applyAlignment="1">
      <alignment horizontal="left" vertical="center" wrapText="1"/>
    </xf>
    <xf numFmtId="3" fontId="61" fillId="16" borderId="29" xfId="0" applyNumberFormat="1" applyFont="1" applyFill="1" applyBorder="1" applyAlignment="1">
      <alignment horizontal="center" vertical="center" wrapText="1"/>
    </xf>
    <xf numFmtId="3" fontId="43" fillId="16" borderId="29" xfId="0" applyNumberFormat="1" applyFont="1" applyFill="1" applyBorder="1" applyAlignment="1">
      <alignment horizontal="right" vertical="center" wrapText="1"/>
    </xf>
    <xf numFmtId="0" fontId="44" fillId="0" borderId="29" xfId="0" applyNumberFormat="1" applyFont="1" applyFill="1" applyBorder="1" applyAlignment="1">
      <alignment horizontal="left" vertical="center" wrapText="1"/>
    </xf>
    <xf numFmtId="0" fontId="44" fillId="0" borderId="37" xfId="0" applyNumberFormat="1" applyFont="1" applyFill="1" applyBorder="1" applyAlignment="1">
      <alignment horizontal="center" vertical="center" wrapText="1"/>
    </xf>
    <xf numFmtId="49" fontId="43" fillId="0" borderId="29" xfId="0" applyNumberFormat="1" applyFont="1" applyFill="1" applyBorder="1" applyAlignment="1">
      <alignment horizontal="center" vertical="center" wrapText="1"/>
    </xf>
    <xf numFmtId="49" fontId="42" fillId="0" borderId="99" xfId="0" applyNumberFormat="1" applyFont="1" applyFill="1" applyBorder="1" applyAlignment="1">
      <alignment horizontal="center" vertical="center" wrapText="1"/>
    </xf>
    <xf numFmtId="0" fontId="4" fillId="0" borderId="47" xfId="0" applyNumberFormat="1" applyFont="1" applyFill="1" applyBorder="1" applyAlignment="1">
      <alignment horizontal="left" vertical="center" wrapText="1"/>
    </xf>
    <xf numFmtId="0" fontId="8" fillId="0" borderId="35" xfId="0" applyNumberFormat="1" applyFont="1" applyFill="1" applyBorder="1" applyAlignment="1">
      <alignment horizontal="left" vertical="center" wrapText="1"/>
    </xf>
    <xf numFmtId="49" fontId="8" fillId="0" borderId="35" xfId="0" applyNumberFormat="1" applyFont="1" applyFill="1" applyBorder="1" applyAlignment="1">
      <alignment horizontal="center" vertical="center" wrapText="1"/>
    </xf>
    <xf numFmtId="3" fontId="8" fillId="16" borderId="35" xfId="0" applyNumberFormat="1" applyFont="1" applyFill="1" applyBorder="1" applyAlignment="1">
      <alignment horizontal="center" vertical="center"/>
    </xf>
    <xf numFmtId="0" fontId="42" fillId="0" borderId="35" xfId="0" applyNumberFormat="1" applyFont="1" applyFill="1" applyBorder="1" applyAlignment="1">
      <alignment horizontal="left" vertical="center" wrapText="1"/>
    </xf>
    <xf numFmtId="0" fontId="42" fillId="0" borderId="100" xfId="0" applyNumberFormat="1" applyFont="1" applyFill="1" applyBorder="1" applyAlignment="1">
      <alignment horizontal="left" vertical="center" wrapText="1"/>
    </xf>
    <xf numFmtId="49" fontId="42" fillId="0" borderId="101" xfId="0" applyNumberFormat="1" applyFont="1" applyFill="1" applyBorder="1" applyAlignment="1">
      <alignment horizontal="center" vertical="center" wrapText="1"/>
    </xf>
    <xf numFmtId="49" fontId="60" fillId="0" borderId="102" xfId="0" applyNumberFormat="1" applyFont="1" applyFill="1" applyBorder="1" applyAlignment="1">
      <alignment horizontal="center" vertical="center" wrapText="1"/>
    </xf>
    <xf numFmtId="3" fontId="60" fillId="16" borderId="103" xfId="0" applyNumberFormat="1" applyFont="1" applyFill="1" applyBorder="1" applyAlignment="1">
      <alignment horizontal="center" vertical="center" wrapText="1"/>
    </xf>
    <xf numFmtId="0" fontId="42" fillId="0" borderId="90" xfId="0" applyNumberFormat="1" applyFont="1" applyFill="1" applyBorder="1" applyAlignment="1">
      <alignment horizontal="left" vertical="center" wrapText="1"/>
    </xf>
    <xf numFmtId="49" fontId="42" fillId="0" borderId="90" xfId="0" applyNumberFormat="1" applyFont="1" applyFill="1" applyBorder="1" applyAlignment="1">
      <alignment horizontal="center" vertical="center" wrapText="1"/>
    </xf>
    <xf numFmtId="49" fontId="43" fillId="0" borderId="107" xfId="0" applyNumberFormat="1" applyFont="1" applyFill="1" applyBorder="1" applyAlignment="1">
      <alignment horizontal="center" vertical="center" wrapText="1"/>
    </xf>
    <xf numFmtId="0" fontId="43" fillId="0" borderId="108" xfId="0" applyNumberFormat="1" applyFont="1" applyFill="1" applyBorder="1" applyAlignment="1">
      <alignment horizontal="left" vertical="center" wrapText="1"/>
    </xf>
    <xf numFmtId="49" fontId="43" fillId="0" borderId="109" xfId="0" applyNumberFormat="1" applyFont="1" applyFill="1" applyBorder="1" applyAlignment="1">
      <alignment horizontal="center" vertical="center" wrapText="1"/>
    </xf>
    <xf numFmtId="3" fontId="43" fillId="16" borderId="110" xfId="0" applyNumberFormat="1" applyFont="1" applyFill="1" applyBorder="1" applyAlignment="1">
      <alignment horizontal="center" vertical="center" wrapText="1"/>
    </xf>
    <xf numFmtId="3" fontId="43" fillId="16" borderId="111" xfId="0" applyNumberFormat="1" applyFont="1" applyFill="1" applyBorder="1" applyAlignment="1">
      <alignment horizontal="right" vertical="center" wrapText="1"/>
    </xf>
    <xf numFmtId="0" fontId="44" fillId="0" borderId="111" xfId="0" applyNumberFormat="1" applyFont="1" applyFill="1" applyBorder="1" applyAlignment="1">
      <alignment horizontal="left" vertical="center" wrapText="1"/>
    </xf>
    <xf numFmtId="0" fontId="44" fillId="0" borderId="112" xfId="0" applyNumberFormat="1" applyFont="1" applyFill="1" applyBorder="1" applyAlignment="1">
      <alignment horizontal="center" vertical="center" wrapText="1"/>
    </xf>
    <xf numFmtId="0" fontId="48" fillId="0" borderId="105" xfId="0" applyNumberFormat="1" applyFont="1" applyFill="1" applyBorder="1" applyAlignment="1">
      <alignment horizontal="left" vertical="center" wrapText="1"/>
    </xf>
    <xf numFmtId="0" fontId="48" fillId="0" borderId="106" xfId="0" applyNumberFormat="1" applyFont="1" applyFill="1" applyBorder="1" applyAlignment="1">
      <alignment horizontal="center" vertical="center" wrapText="1"/>
    </xf>
    <xf numFmtId="3" fontId="47" fillId="16" borderId="104" xfId="0" applyNumberFormat="1" applyFont="1" applyFill="1" applyBorder="1" applyAlignment="1">
      <alignment horizontal="center" vertical="center" wrapText="1"/>
    </xf>
    <xf numFmtId="3" fontId="47" fillId="16" borderId="105" xfId="0" applyNumberFormat="1" applyFont="1" applyFill="1" applyBorder="1" applyAlignment="1">
      <alignment horizontal="right" vertical="center" wrapText="1"/>
    </xf>
    <xf numFmtId="49" fontId="42" fillId="0" borderId="113" xfId="0" applyNumberFormat="1" applyFont="1" applyFill="1" applyBorder="1" applyAlignment="1">
      <alignment horizontal="center" vertical="center" wrapText="1"/>
    </xf>
    <xf numFmtId="0" fontId="42" fillId="0" borderId="114" xfId="0" applyNumberFormat="1" applyFont="1" applyFill="1" applyBorder="1" applyAlignment="1">
      <alignment horizontal="left" vertical="center" wrapText="1"/>
    </xf>
    <xf numFmtId="0" fontId="47" fillId="16" borderId="74" xfId="0" applyNumberFormat="1" applyFont="1" applyFill="1" applyBorder="1" applyAlignment="1">
      <alignment horizontal="center" vertical="center"/>
    </xf>
    <xf numFmtId="49" fontId="47" fillId="0" borderId="115" xfId="0" applyNumberFormat="1" applyFont="1" applyFill="1" applyBorder="1" applyAlignment="1">
      <alignment horizontal="center" vertical="center"/>
    </xf>
    <xf numFmtId="0" fontId="47" fillId="0" borderId="116" xfId="0" applyNumberFormat="1" applyFont="1" applyFill="1" applyBorder="1" applyAlignment="1">
      <alignment horizontal="left" vertical="center" wrapText="1"/>
    </xf>
    <xf numFmtId="3" fontId="64" fillId="16" borderId="116" xfId="0" applyNumberFormat="1" applyFont="1" applyFill="1" applyBorder="1" applyAlignment="1">
      <alignment horizontal="center" vertical="center"/>
    </xf>
    <xf numFmtId="3" fontId="47" fillId="16" borderId="116" xfId="0" applyNumberFormat="1" applyFont="1" applyFill="1" applyBorder="1" applyAlignment="1">
      <alignment horizontal="right" vertical="center"/>
    </xf>
    <xf numFmtId="0" fontId="48" fillId="0" borderId="116" xfId="0" applyNumberFormat="1" applyFont="1" applyFill="1" applyBorder="1" applyAlignment="1">
      <alignment horizontal="left" vertical="center" wrapText="1"/>
    </xf>
    <xf numFmtId="0" fontId="48" fillId="0" borderId="117" xfId="0" applyNumberFormat="1" applyFont="1" applyFill="1" applyBorder="1" applyAlignment="1">
      <alignment horizontal="center" vertical="center" wrapText="1"/>
    </xf>
    <xf numFmtId="1" fontId="8" fillId="16" borderId="73" xfId="0" applyNumberFormat="1" applyFont="1" applyFill="1" applyBorder="1" applyAlignment="1">
      <alignment horizontal="center" vertical="center"/>
    </xf>
    <xf numFmtId="49" fontId="47" fillId="0" borderId="60" xfId="0" applyNumberFormat="1" applyFont="1" applyFill="1" applyBorder="1" applyAlignment="1">
      <alignment horizontal="center" vertical="center"/>
    </xf>
    <xf numFmtId="0" fontId="47" fillId="0" borderId="118" xfId="0" applyNumberFormat="1" applyFont="1" applyFill="1" applyBorder="1" applyAlignment="1">
      <alignment horizontal="left" vertical="center" wrapText="1"/>
    </xf>
    <xf numFmtId="49" fontId="64" fillId="0" borderId="118" xfId="0" applyNumberFormat="1" applyFont="1" applyFill="1" applyBorder="1" applyAlignment="1">
      <alignment horizontal="center" vertical="center" wrapText="1"/>
    </xf>
    <xf numFmtId="3" fontId="64" fillId="16" borderId="118" xfId="0" applyNumberFormat="1" applyFont="1" applyFill="1" applyBorder="1" applyAlignment="1">
      <alignment horizontal="center" vertical="center"/>
    </xf>
    <xf numFmtId="3" fontId="47" fillId="16" borderId="118" xfId="0" applyNumberFormat="1" applyFont="1" applyFill="1" applyBorder="1" applyAlignment="1">
      <alignment horizontal="right" vertical="center"/>
    </xf>
    <xf numFmtId="0" fontId="48" fillId="0" borderId="118" xfId="0" applyNumberFormat="1" applyFont="1" applyFill="1" applyBorder="1" applyAlignment="1">
      <alignment horizontal="left" vertical="center" wrapText="1"/>
    </xf>
    <xf numFmtId="0" fontId="48" fillId="0" borderId="119" xfId="0" applyNumberFormat="1" applyFont="1" applyFill="1" applyBorder="1" applyAlignment="1">
      <alignment horizontal="center" vertical="center" wrapText="1"/>
    </xf>
    <xf numFmtId="49" fontId="60" fillId="0" borderId="118" xfId="0" applyNumberFormat="1" applyFont="1" applyFill="1" applyBorder="1" applyAlignment="1">
      <alignment horizontal="center" vertical="center" wrapText="1"/>
    </xf>
    <xf numFmtId="49" fontId="42" fillId="0" borderId="120" xfId="0" applyNumberFormat="1" applyFont="1" applyFill="1" applyBorder="1" applyAlignment="1">
      <alignment horizontal="center" vertical="center" wrapText="1"/>
    </xf>
    <xf numFmtId="49" fontId="47" fillId="0" borderId="93" xfId="0" applyNumberFormat="1" applyFont="1" applyFill="1" applyBorder="1" applyAlignment="1">
      <alignment horizontal="center" vertical="center"/>
    </xf>
    <xf numFmtId="0" fontId="47" fillId="0" borderId="94" xfId="0" applyNumberFormat="1" applyFont="1" applyFill="1" applyBorder="1" applyAlignment="1">
      <alignment horizontal="left" vertical="center" wrapText="1"/>
    </xf>
    <xf numFmtId="3" fontId="64" fillId="16" borderId="94" xfId="0" applyNumberFormat="1" applyFont="1" applyFill="1" applyBorder="1" applyAlignment="1">
      <alignment horizontal="center" vertical="center"/>
    </xf>
    <xf numFmtId="3" fontId="47" fillId="16" borderId="94" xfId="0" applyNumberFormat="1" applyFont="1" applyFill="1" applyBorder="1" applyAlignment="1">
      <alignment horizontal="right" vertical="center"/>
    </xf>
    <xf numFmtId="0" fontId="48" fillId="0" borderId="94" xfId="0" applyNumberFormat="1" applyFont="1" applyFill="1" applyBorder="1" applyAlignment="1">
      <alignment horizontal="left" vertical="center" wrapText="1"/>
    </xf>
    <xf numFmtId="0" fontId="48" fillId="0" borderId="95" xfId="0" applyNumberFormat="1" applyFont="1" applyFill="1" applyBorder="1" applyAlignment="1">
      <alignment horizontal="center" vertical="center" wrapText="1"/>
    </xf>
    <xf numFmtId="49" fontId="47" fillId="0" borderId="113" xfId="0" applyNumberFormat="1" applyFont="1" applyFill="1" applyBorder="1" applyAlignment="1">
      <alignment horizontal="center" vertical="center"/>
    </xf>
    <xf numFmtId="0" fontId="47" fillId="0" borderId="87" xfId="0" applyNumberFormat="1" applyFont="1" applyFill="1" applyBorder="1" applyAlignment="1">
      <alignment horizontal="left" vertical="center" wrapText="1"/>
    </xf>
    <xf numFmtId="3" fontId="64" fillId="16" borderId="87" xfId="0" applyNumberFormat="1" applyFont="1" applyFill="1" applyBorder="1" applyAlignment="1">
      <alignment horizontal="center" vertical="center"/>
    </xf>
    <xf numFmtId="3" fontId="47" fillId="16" borderId="87" xfId="0" applyNumberFormat="1" applyFont="1" applyFill="1" applyBorder="1" applyAlignment="1">
      <alignment horizontal="right" vertical="center"/>
    </xf>
    <xf numFmtId="0" fontId="48" fillId="0" borderId="87" xfId="0" applyNumberFormat="1" applyFont="1" applyFill="1" applyBorder="1" applyAlignment="1">
      <alignment horizontal="left" vertical="center" wrapText="1"/>
    </xf>
    <xf numFmtId="0" fontId="48" fillId="0" borderId="88" xfId="0" applyNumberFormat="1" applyFont="1" applyFill="1" applyBorder="1" applyAlignment="1">
      <alignment horizontal="center" vertical="center" wrapText="1"/>
    </xf>
    <xf numFmtId="49" fontId="47" fillId="0" borderId="116" xfId="0" applyNumberFormat="1" applyFont="1" applyFill="1" applyBorder="1" applyAlignment="1">
      <alignment horizontal="center" vertical="center" wrapText="1"/>
    </xf>
    <xf numFmtId="0" fontId="43" fillId="16" borderId="26" xfId="0" applyNumberFormat="1" applyFont="1" applyFill="1" applyBorder="1" applyAlignment="1">
      <alignment horizontal="center" vertical="center" wrapText="1"/>
    </xf>
    <xf numFmtId="0" fontId="61" fillId="16" borderId="29" xfId="0" applyNumberFormat="1" applyFont="1" applyFill="1" applyBorder="1" applyAlignment="1">
      <alignment horizontal="center" vertical="center" wrapText="1"/>
    </xf>
    <xf numFmtId="0" fontId="60" fillId="16" borderId="29" xfId="0" applyNumberFormat="1" applyFont="1" applyFill="1" applyBorder="1" applyAlignment="1">
      <alignment horizontal="center" vertical="center" wrapText="1"/>
    </xf>
    <xf numFmtId="0" fontId="60" fillId="16" borderId="94" xfId="0" applyNumberFormat="1" applyFont="1" applyFill="1" applyBorder="1" applyAlignment="1">
      <alignment horizontal="center" vertical="center" wrapText="1"/>
    </xf>
    <xf numFmtId="0" fontId="43" fillId="16" borderId="105" xfId="0" applyNumberFormat="1" applyFont="1" applyFill="1" applyBorder="1" applyAlignment="1">
      <alignment horizontal="center" vertical="center" wrapText="1"/>
    </xf>
    <xf numFmtId="0" fontId="60" fillId="16" borderId="35" xfId="0" applyNumberFormat="1" applyFont="1" applyFill="1" applyBorder="1" applyAlignment="1">
      <alignment horizontal="center" vertical="center" wrapText="1"/>
    </xf>
    <xf numFmtId="0" fontId="62" fillId="16" borderId="30" xfId="0" applyNumberFormat="1" applyFont="1" applyFill="1" applyBorder="1" applyAlignment="1">
      <alignment horizontal="center" vertical="center"/>
    </xf>
    <xf numFmtId="0" fontId="62" fillId="16" borderId="26" xfId="0" applyNumberFormat="1" applyFont="1" applyFill="1" applyBorder="1" applyAlignment="1">
      <alignment horizontal="center" vertical="center"/>
    </xf>
    <xf numFmtId="0" fontId="62" fillId="16" borderId="29" xfId="0" applyNumberFormat="1" applyFont="1" applyFill="1" applyBorder="1" applyAlignment="1">
      <alignment horizontal="center" vertical="center"/>
    </xf>
    <xf numFmtId="0" fontId="62" fillId="16" borderId="33" xfId="0" applyNumberFormat="1" applyFont="1" applyFill="1" applyBorder="1" applyAlignment="1">
      <alignment horizontal="center" vertical="center"/>
    </xf>
    <xf numFmtId="0" fontId="61" fillId="16" borderId="26" xfId="0" applyNumberFormat="1" applyFont="1" applyFill="1" applyBorder="1" applyAlignment="1">
      <alignment horizontal="center" vertical="center"/>
    </xf>
    <xf numFmtId="0" fontId="61" fillId="16" borderId="30" xfId="0" applyNumberFormat="1" applyFont="1" applyFill="1" applyBorder="1" applyAlignment="1">
      <alignment horizontal="center" vertical="center"/>
    </xf>
    <xf numFmtId="0" fontId="43" fillId="16" borderId="26" xfId="0" applyNumberFormat="1" applyFont="1" applyFill="1" applyBorder="1" applyAlignment="1">
      <alignment horizontal="center" vertical="center"/>
    </xf>
    <xf numFmtId="0" fontId="8" fillId="16" borderId="35" xfId="0" applyNumberFormat="1" applyFont="1" applyFill="1" applyBorder="1" applyAlignment="1">
      <alignment horizontal="center" vertical="center"/>
    </xf>
    <xf numFmtId="0" fontId="62" fillId="16" borderId="90" xfId="0" applyNumberFormat="1" applyFont="1" applyFill="1" applyBorder="1" applyAlignment="1">
      <alignment horizontal="center" vertical="center"/>
    </xf>
    <xf numFmtId="0" fontId="62" fillId="16" borderId="35" xfId="0" applyNumberFormat="1" applyFont="1" applyFill="1" applyBorder="1" applyAlignment="1">
      <alignment horizontal="center" vertical="center"/>
    </xf>
    <xf numFmtId="0" fontId="62" fillId="16" borderId="87" xfId="0" applyNumberFormat="1" applyFont="1" applyFill="1" applyBorder="1" applyAlignment="1">
      <alignment horizontal="center" vertical="center"/>
    </xf>
    <xf numFmtId="0" fontId="8" fillId="16" borderId="26" xfId="0" applyNumberFormat="1" applyFont="1" applyFill="1" applyBorder="1" applyAlignment="1">
      <alignment horizontal="center" vertical="center"/>
    </xf>
    <xf numFmtId="0" fontId="62" fillId="16" borderId="47" xfId="0" applyNumberFormat="1" applyFont="1" applyFill="1" applyBorder="1" applyAlignment="1">
      <alignment horizontal="center" vertical="center"/>
    </xf>
    <xf numFmtId="0" fontId="64" fillId="16" borderId="118" xfId="0" applyNumberFormat="1" applyFont="1" applyFill="1" applyBorder="1" applyAlignment="1">
      <alignment horizontal="center" vertical="center"/>
    </xf>
    <xf numFmtId="0" fontId="64" fillId="16" borderId="94" xfId="0" applyNumberFormat="1" applyFont="1" applyFill="1" applyBorder="1" applyAlignment="1">
      <alignment horizontal="center" vertical="center"/>
    </xf>
    <xf numFmtId="0" fontId="64" fillId="16" borderId="87" xfId="0" applyNumberFormat="1" applyFont="1" applyFill="1" applyBorder="1" applyAlignment="1">
      <alignment horizontal="center" vertical="center"/>
    </xf>
    <xf numFmtId="0" fontId="64" fillId="16" borderId="116" xfId="0" applyNumberFormat="1" applyFont="1" applyFill="1" applyBorder="1" applyAlignment="1">
      <alignment horizontal="center" vertical="center"/>
    </xf>
    <xf numFmtId="0" fontId="64" fillId="16" borderId="47" xfId="0" applyNumberFormat="1" applyFont="1" applyFill="1" applyBorder="1" applyAlignment="1">
      <alignment horizontal="center" vertical="center"/>
    </xf>
    <xf numFmtId="0" fontId="8" fillId="0" borderId="26" xfId="0" applyNumberFormat="1" applyFont="1" applyFill="1" applyBorder="1" applyAlignment="1">
      <alignment horizontal="left" vertical="center" wrapText="1"/>
    </xf>
    <xf numFmtId="49" fontId="8" fillId="0" borderId="26" xfId="0" applyNumberFormat="1" applyFont="1" applyFill="1" applyBorder="1" applyAlignment="1">
      <alignment horizontal="center" vertical="center" wrapText="1"/>
    </xf>
    <xf numFmtId="3" fontId="8" fillId="16" borderId="26" xfId="0" applyNumberFormat="1" applyFont="1" applyFill="1" applyBorder="1" applyAlignment="1">
      <alignment horizontal="center" vertical="center"/>
    </xf>
    <xf numFmtId="0" fontId="8" fillId="16" borderId="33" xfId="0" applyNumberFormat="1" applyFont="1" applyFill="1" applyBorder="1" applyAlignment="1">
      <alignment horizontal="center" vertical="center"/>
    </xf>
    <xf numFmtId="0" fontId="44" fillId="0" borderId="26" xfId="0" applyNumberFormat="1" applyFont="1" applyFill="1" applyBorder="1" applyAlignment="1">
      <alignment horizontal="center" vertical="center" wrapText="1"/>
    </xf>
    <xf numFmtId="49" fontId="47" fillId="0" borderId="94" xfId="0" applyNumberFormat="1" applyFont="1" applyFill="1" applyBorder="1" applyAlignment="1">
      <alignment horizontal="center" vertical="center" wrapText="1"/>
    </xf>
    <xf numFmtId="49" fontId="47" fillId="0" borderId="87" xfId="0" applyNumberFormat="1" applyFont="1" applyFill="1" applyBorder="1" applyAlignment="1">
      <alignment horizontal="center" vertical="center" wrapText="1"/>
    </xf>
    <xf numFmtId="49" fontId="43" fillId="0" borderId="57" xfId="0" applyNumberFormat="1" applyFont="1" applyFill="1" applyBorder="1" applyAlignment="1">
      <alignment horizontal="center" vertical="center"/>
    </xf>
    <xf numFmtId="2" fontId="43" fillId="0" borderId="35" xfId="0" applyNumberFormat="1" applyFont="1" applyFill="1" applyBorder="1" applyAlignment="1">
      <alignment horizontal="left" vertical="center" wrapText="1"/>
    </xf>
    <xf numFmtId="49" fontId="43" fillId="0" borderId="35" xfId="0" applyNumberFormat="1" applyFont="1" applyFill="1" applyBorder="1" applyAlignment="1">
      <alignment horizontal="center" vertical="center" wrapText="1"/>
    </xf>
    <xf numFmtId="3" fontId="43" fillId="16" borderId="35" xfId="0" applyNumberFormat="1" applyFont="1" applyFill="1" applyBorder="1" applyAlignment="1">
      <alignment horizontal="center" vertical="center"/>
    </xf>
    <xf numFmtId="0" fontId="43" fillId="16" borderId="35" xfId="0" applyNumberFormat="1" applyFont="1" applyFill="1" applyBorder="1" applyAlignment="1">
      <alignment horizontal="center" vertical="center"/>
    </xf>
    <xf numFmtId="3" fontId="43" fillId="16" borderId="35" xfId="0" applyNumberFormat="1" applyFont="1" applyFill="1" applyBorder="1" applyAlignment="1">
      <alignment horizontal="right" vertical="center"/>
    </xf>
    <xf numFmtId="0" fontId="44" fillId="0" borderId="35" xfId="0" applyNumberFormat="1" applyFont="1" applyFill="1" applyBorder="1" applyAlignment="1">
      <alignment horizontal="left" vertical="center" wrapText="1"/>
    </xf>
    <xf numFmtId="0" fontId="44" fillId="0" borderId="35" xfId="0" applyNumberFormat="1" applyFont="1" applyFill="1" applyBorder="1" applyAlignment="1">
      <alignment horizontal="center" vertical="center" wrapText="1"/>
    </xf>
    <xf numFmtId="49" fontId="43" fillId="0" borderId="58" xfId="0" applyNumberFormat="1" applyFont="1" applyFill="1" applyBorder="1" applyAlignment="1">
      <alignment horizontal="center" vertical="center"/>
    </xf>
    <xf numFmtId="2" fontId="43" fillId="0" borderId="33" xfId="0" applyNumberFormat="1" applyFont="1" applyFill="1" applyBorder="1" applyAlignment="1">
      <alignment horizontal="left" vertical="center" wrapText="1"/>
    </xf>
    <xf numFmtId="49" fontId="43" fillId="0" borderId="33" xfId="0" applyNumberFormat="1" applyFont="1" applyFill="1" applyBorder="1" applyAlignment="1">
      <alignment horizontal="center" vertical="center" wrapText="1"/>
    </xf>
    <xf numFmtId="3" fontId="43" fillId="16" borderId="33" xfId="0" applyNumberFormat="1" applyFont="1" applyFill="1" applyBorder="1" applyAlignment="1">
      <alignment horizontal="center" vertical="center"/>
    </xf>
    <xf numFmtId="0" fontId="43" fillId="16" borderId="33" xfId="0" applyNumberFormat="1" applyFont="1" applyFill="1" applyBorder="1" applyAlignment="1">
      <alignment horizontal="center" vertical="center"/>
    </xf>
    <xf numFmtId="3" fontId="43" fillId="16" borderId="33" xfId="0" applyNumberFormat="1" applyFont="1" applyFill="1" applyBorder="1" applyAlignment="1">
      <alignment horizontal="right" vertical="center"/>
    </xf>
    <xf numFmtId="0" fontId="44" fillId="0" borderId="33" xfId="0" applyNumberFormat="1" applyFont="1" applyFill="1" applyBorder="1" applyAlignment="1">
      <alignment horizontal="left" vertical="center" wrapText="1"/>
    </xf>
    <xf numFmtId="0" fontId="44" fillId="0" borderId="34" xfId="0" applyNumberFormat="1" applyFont="1" applyFill="1" applyBorder="1" applyAlignment="1">
      <alignment horizontal="center" vertical="center" wrapText="1"/>
    </xf>
    <xf numFmtId="49" fontId="43" fillId="0" borderId="85" xfId="0" applyNumberFormat="1" applyFont="1" applyFill="1" applyBorder="1" applyAlignment="1">
      <alignment horizontal="center" vertical="center" wrapText="1"/>
    </xf>
    <xf numFmtId="0" fontId="44" fillId="0" borderId="83" xfId="0" applyNumberFormat="1" applyFont="1" applyFill="1" applyBorder="1" applyAlignment="1">
      <alignment horizontal="center" vertical="center" wrapText="1"/>
    </xf>
    <xf numFmtId="49" fontId="43" fillId="0" borderId="57" xfId="0" applyNumberFormat="1" applyFont="1" applyFill="1" applyBorder="1" applyAlignment="1">
      <alignment horizontal="center" vertical="center" wrapText="1"/>
    </xf>
    <xf numFmtId="0" fontId="44" fillId="0" borderId="36" xfId="0" applyNumberFormat="1" applyFont="1" applyFill="1" applyBorder="1" applyAlignment="1">
      <alignment horizontal="center" vertical="center" wrapText="1"/>
    </xf>
    <xf numFmtId="3" fontId="43" fillId="16" borderId="111" xfId="0" applyNumberFormat="1" applyFont="1" applyFill="1" applyBorder="1" applyAlignment="1">
      <alignment horizontal="center" vertical="center" wrapText="1"/>
    </xf>
    <xf numFmtId="49" fontId="43" fillId="0" borderId="53" xfId="0" applyNumberFormat="1" applyFont="1" applyFill="1" applyBorder="1" applyAlignment="1">
      <alignment horizontal="center" vertical="center"/>
    </xf>
    <xf numFmtId="49" fontId="43" fillId="0" borderId="29" xfId="0" applyNumberFormat="1" applyFont="1" applyFill="1" applyBorder="1" applyAlignment="1">
      <alignment horizontal="left" vertical="center" wrapText="1"/>
    </xf>
    <xf numFmtId="3" fontId="43" fillId="16" borderId="29" xfId="0" applyNumberFormat="1" applyFont="1" applyFill="1" applyBorder="1" applyAlignment="1">
      <alignment horizontal="center" vertical="center"/>
    </xf>
    <xf numFmtId="0" fontId="43" fillId="16" borderId="29" xfId="0" applyNumberFormat="1" applyFont="1" applyFill="1" applyBorder="1" applyAlignment="1">
      <alignment horizontal="center" vertical="center"/>
    </xf>
    <xf numFmtId="3" fontId="43" fillId="16" borderId="29" xfId="0" applyNumberFormat="1" applyFont="1" applyFill="1" applyBorder="1" applyAlignment="1">
      <alignment horizontal="right" vertical="center"/>
    </xf>
    <xf numFmtId="49" fontId="8" fillId="0" borderId="124" xfId="0" applyNumberFormat="1" applyFont="1" applyFill="1" applyBorder="1" applyAlignment="1">
      <alignment horizontal="center" vertical="center"/>
    </xf>
    <xf numFmtId="2" fontId="42" fillId="0" borderId="125" xfId="0" applyNumberFormat="1" applyFont="1" applyFill="1" applyBorder="1" applyAlignment="1">
      <alignment horizontal="left" vertical="center" wrapText="1"/>
    </xf>
    <xf numFmtId="3" fontId="62" fillId="16" borderId="125" xfId="0" applyNumberFormat="1" applyFont="1" applyFill="1" applyBorder="1" applyAlignment="1">
      <alignment horizontal="center" vertical="center"/>
    </xf>
    <xf numFmtId="0" fontId="62" fillId="16" borderId="125" xfId="0" applyNumberFormat="1" applyFont="1" applyFill="1" applyBorder="1" applyAlignment="1">
      <alignment horizontal="center" vertical="center"/>
    </xf>
    <xf numFmtId="3" fontId="8" fillId="16" borderId="125" xfId="0" applyNumberFormat="1" applyFont="1" applyFill="1" applyBorder="1" applyAlignment="1">
      <alignment horizontal="right" vertical="center"/>
    </xf>
    <xf numFmtId="0" fontId="45" fillId="0" borderId="125" xfId="0" applyNumberFormat="1" applyFont="1" applyFill="1" applyBorder="1" applyAlignment="1">
      <alignment horizontal="left" vertical="center" wrapText="1"/>
    </xf>
    <xf numFmtId="0" fontId="45" fillId="0" borderId="126" xfId="0" applyNumberFormat="1" applyFont="1" applyFill="1" applyBorder="1" applyAlignment="1">
      <alignment horizontal="center" vertical="center" wrapText="1"/>
    </xf>
    <xf numFmtId="2" fontId="42" fillId="0" borderId="128" xfId="0" applyNumberFormat="1" applyFont="1" applyFill="1" applyBorder="1" applyAlignment="1">
      <alignment horizontal="left" vertical="center" wrapText="1"/>
    </xf>
    <xf numFmtId="0" fontId="62" fillId="16" borderId="129" xfId="0" applyNumberFormat="1" applyFont="1" applyFill="1" applyBorder="1" applyAlignment="1">
      <alignment horizontal="center" vertical="center"/>
    </xf>
    <xf numFmtId="0" fontId="45" fillId="0" borderId="130" xfId="0" applyNumberFormat="1" applyFont="1" applyFill="1" applyBorder="1" applyAlignment="1">
      <alignment horizontal="center" vertical="center" wrapText="1"/>
    </xf>
    <xf numFmtId="2" fontId="42" fillId="0" borderId="58" xfId="0" applyNumberFormat="1" applyFont="1" applyFill="1" applyBorder="1" applyAlignment="1">
      <alignment horizontal="left" vertical="center" wrapText="1"/>
    </xf>
    <xf numFmtId="49" fontId="8" fillId="0" borderId="79" xfId="0" applyNumberFormat="1" applyFont="1" applyFill="1" applyBorder="1" applyAlignment="1">
      <alignment horizontal="center" vertical="center"/>
    </xf>
    <xf numFmtId="49" fontId="8" fillId="0" borderId="131" xfId="0" applyNumberFormat="1" applyFont="1" applyFill="1" applyBorder="1" applyAlignment="1">
      <alignment horizontal="center" vertical="center"/>
    </xf>
    <xf numFmtId="49" fontId="8" fillId="0" borderId="102" xfId="0" applyNumberFormat="1" applyFont="1" applyFill="1" applyBorder="1" applyAlignment="1">
      <alignment horizontal="center" vertical="center"/>
    </xf>
    <xf numFmtId="49" fontId="60" fillId="0" borderId="129" xfId="0" applyNumberFormat="1" applyFont="1" applyFill="1" applyBorder="1" applyAlignment="1">
      <alignment horizontal="center" vertical="center" wrapText="1"/>
    </xf>
    <xf numFmtId="3" fontId="62" fillId="16" borderId="129" xfId="0" applyNumberFormat="1" applyFont="1" applyFill="1" applyBorder="1" applyAlignment="1">
      <alignment horizontal="center" vertical="center"/>
    </xf>
    <xf numFmtId="3" fontId="8" fillId="16" borderId="129" xfId="0" applyNumberFormat="1" applyFont="1" applyFill="1" applyBorder="1" applyAlignment="1">
      <alignment horizontal="right" vertical="center"/>
    </xf>
    <xf numFmtId="0" fontId="45" fillId="0" borderId="129" xfId="0" applyNumberFormat="1" applyFont="1" applyFill="1" applyBorder="1" applyAlignment="1">
      <alignment horizontal="left" vertical="center" wrapText="1"/>
    </xf>
    <xf numFmtId="49" fontId="42" fillId="0" borderId="125" xfId="0" applyNumberFormat="1" applyFont="1" applyFill="1" applyBorder="1" applyAlignment="1">
      <alignment horizontal="center" vertical="center" wrapText="1"/>
    </xf>
    <xf numFmtId="0" fontId="48" fillId="0" borderId="132" xfId="0" applyNumberFormat="1" applyFont="1" applyFill="1" applyBorder="1" applyAlignment="1">
      <alignment horizontal="center" vertical="center" wrapText="1"/>
    </xf>
    <xf numFmtId="14" fontId="65" fillId="14" borderId="50" xfId="0" applyNumberFormat="1" applyFont="1" applyFill="1" applyBorder="1" applyAlignment="1">
      <alignment horizontal="center" vertical="center" wrapText="1"/>
    </xf>
    <xf numFmtId="14" fontId="65" fillId="14" borderId="51" xfId="0" applyNumberFormat="1" applyFont="1" applyFill="1" applyBorder="1" applyAlignment="1">
      <alignment horizontal="center" vertical="center" wrapText="1"/>
    </xf>
    <xf numFmtId="0" fontId="65" fillId="14" borderId="51" xfId="0" applyNumberFormat="1" applyFont="1" applyFill="1" applyBorder="1" applyAlignment="1">
      <alignment horizontal="center" vertical="center" wrapText="1"/>
    </xf>
    <xf numFmtId="49" fontId="65" fillId="14" borderId="51" xfId="0" applyNumberFormat="1" applyFont="1" applyFill="1" applyBorder="1" applyAlignment="1">
      <alignment horizontal="center" vertical="center" wrapText="1"/>
    </xf>
    <xf numFmtId="3" fontId="65" fillId="14" borderId="51" xfId="0" applyNumberFormat="1" applyFont="1" applyFill="1" applyBorder="1" applyAlignment="1">
      <alignment horizontal="center" vertical="center" wrapText="1"/>
    </xf>
    <xf numFmtId="165" fontId="65" fillId="14" borderId="51" xfId="0" applyNumberFormat="1" applyFont="1" applyFill="1" applyBorder="1" applyAlignment="1">
      <alignment horizontal="center" vertical="center" wrapText="1"/>
    </xf>
    <xf numFmtId="168" fontId="65" fillId="14" borderId="43" xfId="0" applyNumberFormat="1" applyFont="1" applyFill="1" applyBorder="1" applyAlignment="1">
      <alignment horizontal="center" vertical="center"/>
    </xf>
    <xf numFmtId="0" fontId="55" fillId="10" borderId="2" xfId="0" applyNumberFormat="1" applyFont="1" applyFill="1" applyBorder="1" applyAlignment="1">
      <alignment horizontal="center" vertical="top" wrapText="1"/>
    </xf>
    <xf numFmtId="0" fontId="55" fillId="10" borderId="6" xfId="0" applyNumberFormat="1" applyFont="1" applyFill="1" applyBorder="1" applyAlignment="1">
      <alignment horizontal="center" vertical="top" wrapText="1"/>
    </xf>
    <xf numFmtId="0" fontId="57" fillId="10" borderId="3" xfId="0" applyNumberFormat="1" applyFont="1" applyFill="1" applyBorder="1" applyAlignment="1">
      <alignment vertical="top" wrapText="1"/>
    </xf>
    <xf numFmtId="0" fontId="57" fillId="10" borderId="7" xfId="0" applyNumberFormat="1" applyFont="1" applyFill="1" applyBorder="1" applyAlignment="1">
      <alignment vertical="top" wrapText="1"/>
    </xf>
    <xf numFmtId="14" fontId="59" fillId="10" borderId="9" xfId="0" applyNumberFormat="1" applyFont="1" applyFill="1" applyBorder="1" applyAlignment="1">
      <alignment horizontal="center" vertical="top" wrapText="1"/>
    </xf>
    <xf numFmtId="14" fontId="59" fillId="10" borderId="7" xfId="0" applyNumberFormat="1" applyFont="1" applyFill="1" applyBorder="1" applyAlignment="1">
      <alignment horizontal="center" vertical="top" wrapText="1"/>
    </xf>
    <xf numFmtId="0" fontId="56" fillId="15" borderId="5" xfId="0" applyNumberFormat="1" applyFont="1" applyFill="1" applyBorder="1" applyAlignment="1">
      <alignment horizontal="center" vertical="center" wrapText="1"/>
    </xf>
    <xf numFmtId="49" fontId="56" fillId="15" borderId="4" xfId="0" applyNumberFormat="1" applyFont="1" applyFill="1" applyBorder="1" applyAlignment="1">
      <alignment horizontal="center" vertical="center" wrapText="1"/>
    </xf>
    <xf numFmtId="3" fontId="56" fillId="15" borderId="4" xfId="0" applyNumberFormat="1" applyFont="1" applyFill="1" applyBorder="1" applyAlignment="1">
      <alignment horizontal="center" vertical="center" wrapText="1"/>
    </xf>
    <xf numFmtId="165" fontId="56" fillId="15" borderId="4" xfId="0" applyNumberFormat="1" applyFont="1" applyFill="1" applyBorder="1" applyAlignment="1">
      <alignment horizontal="center" vertical="center" wrapText="1"/>
    </xf>
    <xf numFmtId="0" fontId="56" fillId="15" borderId="4" xfId="0" applyNumberFormat="1" applyFont="1" applyFill="1" applyBorder="1" applyAlignment="1">
      <alignment horizontal="center" vertical="center" wrapText="1"/>
    </xf>
    <xf numFmtId="0" fontId="56" fillId="15" borderId="13" xfId="0" applyNumberFormat="1" applyFont="1" applyFill="1" applyBorder="1" applyAlignment="1">
      <alignment horizontal="center" vertical="center" wrapText="1"/>
    </xf>
    <xf numFmtId="0" fontId="57" fillId="0" borderId="14" xfId="0" applyNumberFormat="1" applyFont="1" applyFill="1" applyBorder="1" applyAlignment="1">
      <alignment horizontal="left" vertical="center" wrapText="1"/>
    </xf>
    <xf numFmtId="49" fontId="57" fillId="0" borderId="15" xfId="0" applyNumberFormat="1" applyFont="1" applyFill="1" applyBorder="1" applyAlignment="1">
      <alignment horizontal="left" vertical="center" wrapText="1"/>
    </xf>
    <xf numFmtId="0" fontId="58" fillId="15" borderId="16" xfId="0" applyNumberFormat="1" applyFont="1" applyFill="1" applyBorder="1" applyAlignment="1">
      <alignment horizontal="center" vertical="center" wrapText="1"/>
    </xf>
    <xf numFmtId="0" fontId="58" fillId="15" borderId="17" xfId="0" applyNumberFormat="1" applyFont="1" applyFill="1" applyBorder="1" applyAlignment="1">
      <alignment horizontal="center" vertical="center" wrapText="1"/>
    </xf>
    <xf numFmtId="0" fontId="57" fillId="0" borderId="10" xfId="0" applyNumberFormat="1" applyFont="1" applyFill="1" applyBorder="1" applyAlignment="1">
      <alignment horizontal="left" vertical="center" wrapText="1"/>
    </xf>
    <xf numFmtId="49" fontId="57" fillId="0" borderId="12" xfId="0" applyNumberFormat="1" applyFont="1" applyFill="1" applyBorder="1" applyAlignment="1">
      <alignment horizontal="left" vertical="center" wrapText="1"/>
    </xf>
    <xf numFmtId="3" fontId="57" fillId="0" borderId="10" xfId="0" applyNumberFormat="1" applyFont="1" applyFill="1" applyBorder="1" applyAlignment="1">
      <alignment horizontal="left" vertical="center" wrapText="1"/>
    </xf>
    <xf numFmtId="165" fontId="57" fillId="0" borderId="11" xfId="0" applyNumberFormat="1" applyFont="1" applyFill="1" applyBorder="1" applyAlignment="1">
      <alignment horizontal="left" vertical="center" wrapText="1"/>
    </xf>
    <xf numFmtId="3" fontId="57" fillId="0" borderId="24" xfId="0" applyNumberFormat="1" applyFont="1" applyFill="1" applyBorder="1" applyAlignment="1">
      <alignment horizontal="left" vertical="center" wrapText="1"/>
    </xf>
    <xf numFmtId="0" fontId="58" fillId="0" borderId="19" xfId="0" applyNumberFormat="1" applyFont="1" applyFill="1" applyBorder="1" applyAlignment="1">
      <alignment horizontal="center" vertical="center" wrapText="1"/>
    </xf>
    <xf numFmtId="168" fontId="58" fillId="0" borderId="1" xfId="0" applyNumberFormat="1" applyFont="1" applyFill="1" applyBorder="1" applyAlignment="1">
      <alignment horizontal="center" vertical="center" wrapText="1"/>
    </xf>
    <xf numFmtId="1" fontId="41" fillId="12" borderId="20" xfId="0" applyNumberFormat="1" applyFont="1" applyFill="1" applyBorder="1" applyAlignment="1">
      <alignment horizontal="center" vertical="center" wrapText="1"/>
    </xf>
    <xf numFmtId="0" fontId="41" fillId="11" borderId="20" xfId="0" applyNumberFormat="1" applyFont="1" applyFill="1" applyBorder="1" applyAlignment="1">
      <alignment horizontal="center" vertical="center" wrapText="1"/>
    </xf>
    <xf numFmtId="0" fontId="41" fillId="11" borderId="21" xfId="0" applyNumberFormat="1" applyFont="1" applyFill="1" applyBorder="1" applyAlignment="1">
      <alignment horizontal="center" vertical="center" wrapText="1"/>
    </xf>
    <xf numFmtId="168" fontId="41" fillId="11" borderId="20" xfId="0" applyNumberFormat="1" applyFont="1" applyFill="1" applyBorder="1" applyAlignment="1">
      <alignment horizontal="center" vertical="center" wrapText="1"/>
    </xf>
    <xf numFmtId="1" fontId="41" fillId="12" borderId="21" xfId="0" applyNumberFormat="1" applyFont="1" applyFill="1" applyBorder="1" applyAlignment="1">
      <alignment horizontal="center" vertical="center" wrapText="1"/>
    </xf>
    <xf numFmtId="0" fontId="41" fillId="12" borderId="20" xfId="0" applyNumberFormat="1" applyFont="1" applyFill="1" applyBorder="1" applyAlignment="1">
      <alignment horizontal="center" vertical="center" wrapText="1"/>
    </xf>
    <xf numFmtId="0" fontId="66" fillId="15" borderId="45" xfId="0" applyNumberFormat="1" applyFont="1" applyFill="1" applyBorder="1" applyAlignment="1">
      <alignment horizontal="center" vertical="center" wrapText="1"/>
    </xf>
    <xf numFmtId="0" fontId="66" fillId="15" borderId="49" xfId="0" applyNumberFormat="1" applyFont="1" applyFill="1" applyBorder="1" applyAlignment="1">
      <alignment horizontal="center" vertical="center" wrapText="1"/>
    </xf>
    <xf numFmtId="3" fontId="66" fillId="15" borderId="65" xfId="0" applyNumberFormat="1" applyFont="1" applyFill="1" applyBorder="1" applyAlignment="1">
      <alignment horizontal="center" vertical="center" wrapText="1"/>
    </xf>
    <xf numFmtId="3" fontId="66" fillId="15" borderId="48" xfId="0" applyNumberFormat="1" applyFont="1" applyFill="1" applyBorder="1" applyAlignment="1">
      <alignment horizontal="center" vertical="center" wrapText="1"/>
    </xf>
    <xf numFmtId="3" fontId="66" fillId="15" borderId="64" xfId="0" applyNumberFormat="1" applyFont="1" applyFill="1" applyBorder="1" applyAlignment="1">
      <alignment horizontal="center" vertical="center" wrapText="1"/>
    </xf>
    <xf numFmtId="165" fontId="41" fillId="12" borderId="20" xfId="0" applyNumberFormat="1" applyFont="1" applyFill="1" applyBorder="1" applyAlignment="1">
      <alignment horizontal="center" vertical="center" wrapText="1"/>
    </xf>
    <xf numFmtId="4" fontId="41" fillId="11" borderId="22" xfId="0" applyNumberFormat="1" applyFont="1" applyFill="1" applyBorder="1" applyAlignment="1">
      <alignment horizontal="center" vertical="center" wrapText="1"/>
    </xf>
    <xf numFmtId="4" fontId="41" fillId="12" borderId="22" xfId="0" applyNumberFormat="1" applyFont="1" applyFill="1" applyBorder="1" applyAlignment="1">
      <alignment horizontal="center" vertical="center" wrapText="1"/>
    </xf>
    <xf numFmtId="166" fontId="41" fillId="12" borderId="20" xfId="0" applyNumberFormat="1" applyFont="1" applyFill="1" applyBorder="1" applyAlignment="1">
      <alignment horizontal="center" vertical="center" wrapText="1"/>
    </xf>
    <xf numFmtId="0" fontId="66" fillId="15" borderId="67" xfId="0" applyNumberFormat="1" applyFont="1" applyFill="1" applyBorder="1" applyAlignment="1">
      <alignment horizontal="center" vertical="center" wrapText="1"/>
    </xf>
    <xf numFmtId="0" fontId="66" fillId="15" borderId="68" xfId="0" applyNumberFormat="1" applyFont="1" applyFill="1" applyBorder="1" applyAlignment="1">
      <alignment horizontal="center" vertical="center" wrapText="1"/>
    </xf>
    <xf numFmtId="0" fontId="66" fillId="15" borderId="69" xfId="0" applyNumberFormat="1" applyFont="1" applyFill="1" applyBorder="1" applyAlignment="1">
      <alignment horizontal="center" vertical="center" wrapText="1"/>
    </xf>
    <xf numFmtId="0" fontId="66" fillId="15" borderId="54" xfId="0" applyNumberFormat="1" applyFont="1" applyFill="1" applyBorder="1" applyAlignment="1">
      <alignment horizontal="center" vertical="center" wrapText="1"/>
    </xf>
    <xf numFmtId="0" fontId="66" fillId="15" borderId="44" xfId="0" applyNumberFormat="1" applyFont="1" applyFill="1" applyBorder="1" applyAlignment="1">
      <alignment horizontal="center" vertical="center" wrapText="1"/>
    </xf>
    <xf numFmtId="0" fontId="66" fillId="15" borderId="55" xfId="0" applyNumberFormat="1" applyFont="1" applyFill="1" applyBorder="1" applyAlignment="1">
      <alignment horizontal="center" vertical="center" wrapText="1"/>
    </xf>
    <xf numFmtId="165" fontId="66" fillId="15" borderId="66" xfId="0" applyNumberFormat="1" applyFont="1" applyFill="1" applyBorder="1" applyAlignment="1">
      <alignment horizontal="center" vertical="center" wrapText="1"/>
    </xf>
    <xf numFmtId="165" fontId="66" fillId="15" borderId="63" xfId="0" applyNumberFormat="1" applyFont="1" applyFill="1" applyBorder="1" applyAlignment="1">
      <alignment horizontal="center" vertical="center" wrapText="1"/>
    </xf>
    <xf numFmtId="0" fontId="8" fillId="16" borderId="54" xfId="0" applyNumberFormat="1" applyFont="1" applyFill="1" applyBorder="1" applyAlignment="1">
      <alignment horizontal="center" vertical="center" wrapText="1"/>
    </xf>
    <xf numFmtId="0" fontId="8" fillId="16" borderId="44" xfId="0" applyNumberFormat="1" applyFont="1" applyFill="1" applyBorder="1" applyAlignment="1">
      <alignment horizontal="center" vertical="center" wrapText="1"/>
    </xf>
    <xf numFmtId="0" fontId="8" fillId="16" borderId="56" xfId="0" applyNumberFormat="1" applyFont="1" applyFill="1" applyBorder="1" applyAlignment="1">
      <alignment horizontal="center" vertical="center" wrapText="1"/>
    </xf>
    <xf numFmtId="0" fontId="42" fillId="16" borderId="54" xfId="0" applyNumberFormat="1" applyFont="1" applyFill="1" applyBorder="1" applyAlignment="1">
      <alignment horizontal="center" vertical="center" wrapText="1"/>
    </xf>
    <xf numFmtId="0" fontId="42" fillId="16" borderId="55" xfId="0" applyNumberFormat="1" applyFont="1" applyFill="1" applyBorder="1" applyAlignment="1">
      <alignment horizontal="center" vertical="center" wrapText="1"/>
    </xf>
    <xf numFmtId="0" fontId="67" fillId="14" borderId="45" xfId="0" applyNumberFormat="1" applyFont="1" applyFill="1" applyBorder="1" applyAlignment="1">
      <alignment horizontal="center" vertical="center"/>
    </xf>
    <xf numFmtId="0" fontId="49" fillId="14" borderId="47" xfId="0" applyNumberFormat="1" applyFont="1" applyFill="1" applyBorder="1" applyAlignment="1">
      <alignment horizontal="left" vertical="center" wrapText="1"/>
    </xf>
    <xf numFmtId="0" fontId="49" fillId="14" borderId="47" xfId="0" applyNumberFormat="1" applyFont="1" applyFill="1" applyBorder="1" applyAlignment="1">
      <alignment horizontal="center" vertical="center" wrapText="1"/>
    </xf>
    <xf numFmtId="0" fontId="49" fillId="14" borderId="47" xfId="0" applyNumberFormat="1" applyFont="1" applyFill="1" applyBorder="1" applyAlignment="1">
      <alignment horizontal="center" vertical="center"/>
    </xf>
    <xf numFmtId="0" fontId="49" fillId="14" borderId="47" xfId="0" applyNumberFormat="1" applyFont="1" applyFill="1" applyBorder="1" applyAlignment="1">
      <alignment horizontal="right" vertical="center"/>
    </xf>
    <xf numFmtId="0" fontId="49" fillId="14" borderId="49" xfId="0" applyNumberFormat="1" applyFont="1" applyFill="1" applyBorder="1" applyAlignment="1">
      <alignment horizontal="left" vertical="center" wrapText="1"/>
    </xf>
    <xf numFmtId="165" fontId="66" fillId="15" borderId="59" xfId="0" applyNumberFormat="1" applyFont="1" applyFill="1" applyBorder="1" applyAlignment="1">
      <alignment horizontal="center" vertical="center" wrapText="1"/>
    </xf>
    <xf numFmtId="165" fontId="66" fillId="15" borderId="55" xfId="0" applyNumberFormat="1" applyFont="1" applyFill="1" applyBorder="1" applyAlignment="1">
      <alignment horizontal="center" vertical="center" wrapText="1"/>
    </xf>
    <xf numFmtId="1" fontId="42" fillId="16" borderId="77" xfId="0" applyNumberFormat="1" applyFont="1" applyFill="1" applyBorder="1" applyAlignment="1">
      <alignment horizontal="center" vertical="center"/>
    </xf>
    <xf numFmtId="1" fontId="42" fillId="16" borderId="78" xfId="0" applyNumberFormat="1" applyFont="1" applyFill="1" applyBorder="1" applyAlignment="1">
      <alignment horizontal="center" vertical="center"/>
    </xf>
    <xf numFmtId="1" fontId="42" fillId="16" borderId="79" xfId="0" applyNumberFormat="1" applyFont="1" applyFill="1" applyBorder="1" applyAlignment="1">
      <alignment horizontal="center" vertical="center"/>
    </xf>
    <xf numFmtId="0" fontId="8" fillId="16" borderId="54" xfId="0" applyNumberFormat="1" applyFont="1" applyFill="1" applyBorder="1" applyAlignment="1">
      <alignment horizontal="center" vertical="center"/>
    </xf>
    <xf numFmtId="0" fontId="8" fillId="16" borderId="44" xfId="0" applyNumberFormat="1" applyFont="1" applyFill="1" applyBorder="1" applyAlignment="1">
      <alignment horizontal="center" vertical="center"/>
    </xf>
    <xf numFmtId="0" fontId="8" fillId="16" borderId="56" xfId="0" applyNumberFormat="1" applyFont="1" applyFill="1" applyBorder="1" applyAlignment="1">
      <alignment horizontal="center" vertical="center"/>
    </xf>
    <xf numFmtId="0" fontId="8" fillId="16" borderId="55" xfId="0" applyNumberFormat="1" applyFont="1" applyFill="1" applyBorder="1" applyAlignment="1">
      <alignment horizontal="center" vertical="center"/>
    </xf>
    <xf numFmtId="0" fontId="66" fillId="15" borderId="56" xfId="0" applyNumberFormat="1" applyFont="1" applyFill="1" applyBorder="1" applyAlignment="1">
      <alignment horizontal="center" vertical="center" wrapText="1"/>
    </xf>
    <xf numFmtId="49" fontId="66" fillId="15" borderId="54" xfId="0" applyNumberFormat="1" applyFont="1" applyFill="1" applyBorder="1" applyAlignment="1">
      <alignment horizontal="center" vertical="center" wrapText="1"/>
    </xf>
    <xf numFmtId="49" fontId="66" fillId="15" borderId="44" xfId="0" applyNumberFormat="1" applyFont="1" applyFill="1" applyBorder="1" applyAlignment="1">
      <alignment horizontal="center" vertical="center" wrapText="1"/>
    </xf>
    <xf numFmtId="49" fontId="66" fillId="15" borderId="55" xfId="0" applyNumberFormat="1" applyFont="1" applyFill="1" applyBorder="1" applyAlignment="1">
      <alignment horizontal="center" vertical="center" wrapText="1"/>
    </xf>
    <xf numFmtId="0" fontId="66" fillId="15" borderId="60" xfId="0" applyNumberFormat="1" applyFont="1" applyFill="1" applyBorder="1" applyAlignment="1">
      <alignment horizontal="center" vertical="center" wrapText="1"/>
    </xf>
    <xf numFmtId="0" fontId="66" fillId="15" borderId="61" xfId="0" applyNumberFormat="1" applyFont="1" applyFill="1" applyBorder="1" applyAlignment="1">
      <alignment horizontal="center" vertical="center" wrapText="1"/>
    </xf>
    <xf numFmtId="49" fontId="66" fillId="15" borderId="62" xfId="0" applyNumberFormat="1" applyFont="1" applyFill="1" applyBorder="1" applyAlignment="1">
      <alignment horizontal="center" vertical="center" wrapText="1"/>
    </xf>
    <xf numFmtId="49" fontId="66" fillId="15" borderId="63" xfId="0" applyNumberFormat="1" applyFont="1" applyFill="1" applyBorder="1" applyAlignment="1">
      <alignment horizontal="center" vertical="center" wrapText="1"/>
    </xf>
    <xf numFmtId="0" fontId="47" fillId="16" borderId="121" xfId="0" applyNumberFormat="1" applyFont="1" applyFill="1" applyBorder="1" applyAlignment="1">
      <alignment horizontal="center" vertical="center"/>
    </xf>
    <xf numFmtId="0" fontId="47" fillId="16" borderId="97" xfId="0" applyNumberFormat="1" applyFont="1" applyFill="1" applyBorder="1" applyAlignment="1">
      <alignment horizontal="center" vertical="center"/>
    </xf>
    <xf numFmtId="0" fontId="47" fillId="16" borderId="122" xfId="0" applyNumberFormat="1" applyFont="1" applyFill="1" applyBorder="1" applyAlignment="1">
      <alignment horizontal="center" vertical="center"/>
    </xf>
    <xf numFmtId="1" fontId="8" fillId="16" borderId="54" xfId="0" applyNumberFormat="1" applyFont="1" applyFill="1" applyBorder="1" applyAlignment="1">
      <alignment horizontal="center" vertical="center"/>
    </xf>
    <xf numFmtId="1" fontId="8" fillId="16" borderId="55" xfId="0" applyNumberFormat="1" applyFont="1" applyFill="1" applyBorder="1" applyAlignment="1">
      <alignment horizontal="center" vertical="center"/>
    </xf>
    <xf numFmtId="1" fontId="8" fillId="16" borderId="56" xfId="0" applyNumberFormat="1" applyFont="1" applyFill="1" applyBorder="1" applyAlignment="1">
      <alignment horizontal="center" vertical="center"/>
    </xf>
    <xf numFmtId="1" fontId="8" fillId="16" borderId="44" xfId="0" applyNumberFormat="1" applyFont="1" applyFill="1" applyBorder="1" applyAlignment="1">
      <alignment horizontal="center" vertical="center"/>
    </xf>
    <xf numFmtId="1" fontId="42" fillId="16" borderId="59" xfId="0" applyNumberFormat="1" applyFont="1" applyFill="1" applyBorder="1" applyAlignment="1">
      <alignment horizontal="center" vertical="center"/>
    </xf>
    <xf numFmtId="1" fontId="42" fillId="16" borderId="55" xfId="0" applyNumberFormat="1" applyFont="1" applyFill="1" applyBorder="1" applyAlignment="1">
      <alignment horizontal="center" vertical="center"/>
    </xf>
    <xf numFmtId="1" fontId="42" fillId="16" borderId="54" xfId="0" applyNumberFormat="1" applyFont="1" applyFill="1" applyBorder="1" applyAlignment="1">
      <alignment horizontal="center" vertical="center"/>
    </xf>
    <xf numFmtId="1" fontId="42" fillId="16" borderId="44" xfId="0" applyNumberFormat="1" applyFont="1" applyFill="1" applyBorder="1" applyAlignment="1">
      <alignment horizontal="center" vertical="center"/>
    </xf>
    <xf numFmtId="1" fontId="8" fillId="16" borderId="63" xfId="0" applyNumberFormat="1" applyFont="1" applyFill="1" applyBorder="1" applyAlignment="1">
      <alignment horizontal="center" vertical="center"/>
    </xf>
    <xf numFmtId="1" fontId="8" fillId="16" borderId="59" xfId="0" applyNumberFormat="1" applyFont="1" applyFill="1" applyBorder="1" applyAlignment="1">
      <alignment horizontal="center" vertical="center"/>
    </xf>
    <xf numFmtId="1" fontId="8" fillId="16" borderId="127" xfId="0" applyNumberFormat="1" applyFont="1" applyFill="1" applyBorder="1" applyAlignment="1">
      <alignment horizontal="center" vertical="center"/>
    </xf>
    <xf numFmtId="1" fontId="8" fillId="16" borderId="123" xfId="0" applyNumberFormat="1" applyFont="1" applyFill="1" applyBorder="1" applyAlignment="1">
      <alignment horizontal="center" vertical="center"/>
    </xf>
    <xf numFmtId="0" fontId="8" fillId="16" borderId="96" xfId="0" applyNumberFormat="1" applyFont="1" applyFill="1" applyBorder="1" applyAlignment="1">
      <alignment horizontal="center" vertical="center" wrapText="1"/>
    </xf>
    <xf numFmtId="0" fontId="8" fillId="16" borderId="97" xfId="0" applyNumberFormat="1" applyFont="1" applyFill="1" applyBorder="1" applyAlignment="1">
      <alignment horizontal="center" vertical="center" wrapText="1"/>
    </xf>
    <xf numFmtId="0" fontId="8" fillId="16" borderId="98" xfId="0" applyNumberFormat="1" applyFont="1" applyFill="1" applyBorder="1" applyAlignment="1">
      <alignment horizontal="center" vertical="center" wrapText="1"/>
    </xf>
    <xf numFmtId="1" fontId="42" fillId="16" borderId="73" xfId="0" applyNumberFormat="1" applyFont="1" applyFill="1" applyBorder="1" applyAlignment="1">
      <alignment horizontal="center" vertical="center"/>
    </xf>
    <xf numFmtId="1" fontId="42" fillId="16" borderId="74" xfId="0" applyNumberFormat="1" applyFont="1" applyFill="1" applyBorder="1" applyAlignment="1">
      <alignment horizontal="center" vertical="center"/>
    </xf>
    <xf numFmtId="0" fontId="8" fillId="16" borderId="59" xfId="0" applyNumberFormat="1" applyFont="1" applyFill="1" applyBorder="1" applyAlignment="1">
      <alignment horizontal="center" vertical="center" wrapText="1"/>
    </xf>
    <xf numFmtId="0" fontId="8" fillId="16" borderId="55" xfId="0" applyNumberFormat="1" applyFont="1" applyFill="1" applyBorder="1" applyAlignment="1">
      <alignment horizontal="center" vertical="center" wrapText="1"/>
    </xf>
    <xf numFmtId="3" fontId="57" fillId="0" borderId="16" xfId="0" applyNumberFormat="1" applyFont="1" applyFill="1" applyBorder="1" applyAlignment="1">
      <alignment horizontal="left" vertical="top" wrapText="1"/>
    </xf>
    <xf numFmtId="165" fontId="57" fillId="0" borderId="8" xfId="0" applyNumberFormat="1" applyFont="1" applyFill="1" applyBorder="1" applyAlignment="1">
      <alignment horizontal="left" vertical="top" wrapText="1"/>
    </xf>
    <xf numFmtId="3" fontId="57" fillId="0" borderId="17" xfId="0" applyNumberFormat="1" applyFont="1" applyFill="1" applyBorder="1" applyAlignment="1">
      <alignment horizontal="left" vertical="top" wrapText="1"/>
    </xf>
  </cellXfs>
  <cellStyles count="12">
    <cellStyle name="Гиперссылка" xfId="1" xr:uid="{00000000-0005-0000-0000-000000000000}"/>
    <cellStyle name="Гиперссылка 2" xfId="2" xr:uid="{00000000-0005-0000-0000-000001000000}"/>
    <cellStyle name="Денежный" xfId="11" xr:uid="{00000000-0005-0000-0000-000002000000}"/>
    <cellStyle name="Денежный 2" xfId="3" xr:uid="{00000000-0005-0000-0000-000003000000}"/>
    <cellStyle name="Обычный" xfId="0" builtinId="0"/>
    <cellStyle name="Обычный 2" xfId="7" xr:uid="{00000000-0005-0000-0000-000005000000}"/>
    <cellStyle name="Обычный 2 2" xfId="9" xr:uid="{00000000-0005-0000-0000-000006000000}"/>
    <cellStyle name="Обычный 3" xfId="4" xr:uid="{00000000-0005-0000-0000-000007000000}"/>
    <cellStyle name="Обычный 4" xfId="5" xr:uid="{00000000-0005-0000-0000-000008000000}"/>
    <cellStyle name="Финансовый" xfId="6" xr:uid="{00000000-0005-0000-0000-000009000000}"/>
    <cellStyle name="Финансовый 2" xfId="8" xr:uid="{00000000-0005-0000-0000-00000A000000}"/>
    <cellStyle name="Финансовый 2 2" xfId="10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E2EEDA"/>
      <color rgb="FFF1F7ED"/>
      <color rgb="FFDEEC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171449</xdr:rowOff>
    </xdr:from>
    <xdr:ext cx="1552576" cy="1600201"/>
    <xdr:pic>
      <xdr:nvPicPr>
        <xdr:cNvPr id="2" name="ab61d571-d9f2-418d-86d8-1927ac7894c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036" t="5700" r="13692" b="7254"/>
        <a:stretch/>
      </xdr:blipFill>
      <xdr:spPr>
        <a:xfrm>
          <a:off x="419100" y="171449"/>
          <a:ext cx="1552576" cy="16002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296"/>
  <sheetViews>
    <sheetView showGridLines="0" tabSelected="1" workbookViewId="0">
      <selection activeCell="H3" sqref="H3:I3"/>
    </sheetView>
  </sheetViews>
  <sheetFormatPr defaultColWidth="0" defaultRowHeight="15.75"/>
  <cols>
    <col min="1" max="1" width="17" style="11" customWidth="1"/>
    <col min="2" max="2" width="18.140625" style="13" customWidth="1"/>
    <col min="3" max="3" width="28.7109375" customWidth="1"/>
    <col min="4" max="4" width="13" style="10" customWidth="1"/>
    <col min="5" max="5" width="14.5703125" style="1" customWidth="1"/>
    <col min="6" max="6" width="22" style="2" customWidth="1"/>
    <col min="7" max="7" width="17" style="1" customWidth="1"/>
    <col min="8" max="8" width="30" style="3" customWidth="1"/>
    <col min="9" max="9" width="23" style="4" customWidth="1"/>
    <col min="10" max="10" width="0.140625" style="5" customWidth="1"/>
    <col min="11" max="11" width="13.5703125" style="12" hidden="1" customWidth="1"/>
    <col min="12" max="12" width="11.42578125" style="4" hidden="1" customWidth="1"/>
    <col min="13" max="13" width="6.42578125" hidden="1" customWidth="1"/>
    <col min="14" max="14" width="8.5703125" hidden="1" customWidth="1"/>
    <col min="15" max="15" width="8" hidden="1" customWidth="1"/>
    <col min="16" max="16" width="6.42578125" hidden="1" customWidth="1"/>
    <col min="17" max="17" width="8.7109375" hidden="1" customWidth="1"/>
    <col min="18" max="18" width="9.140625" hidden="1" customWidth="1"/>
    <col min="19" max="19" width="9.28515625" style="6" hidden="1" customWidth="1"/>
    <col min="20" max="20" width="9.7109375" style="8" hidden="1" customWidth="1"/>
    <col min="21" max="21" width="11.42578125" style="9" hidden="1" customWidth="1"/>
    <col min="22" max="22" width="8.7109375" hidden="1" customWidth="1"/>
    <col min="23" max="181" width="0" hidden="1" customWidth="1"/>
    <col min="182" max="16384" width="8.7109375" hidden="1"/>
  </cols>
  <sheetData>
    <row r="1" spans="1:21 16380:16381" ht="42" customHeight="1">
      <c r="A1" s="523"/>
      <c r="B1" s="524"/>
      <c r="C1" s="529" t="s">
        <v>210</v>
      </c>
      <c r="D1" s="530" t="s">
        <v>210</v>
      </c>
      <c r="E1" s="531" t="s">
        <v>210</v>
      </c>
      <c r="F1" s="532" t="s">
        <v>210</v>
      </c>
      <c r="G1" s="531" t="s">
        <v>210</v>
      </c>
      <c r="H1" s="533" t="s">
        <v>210</v>
      </c>
      <c r="I1" s="534" t="s">
        <v>210</v>
      </c>
      <c r="J1" s="18"/>
      <c r="L1" s="15"/>
    </row>
    <row r="2" spans="1:21 16380:16381" ht="57.95" customHeight="1">
      <c r="A2" s="525"/>
      <c r="B2" s="526"/>
      <c r="C2" s="535" t="s">
        <v>211</v>
      </c>
      <c r="D2" s="536" t="s">
        <v>211</v>
      </c>
      <c r="E2" s="619" t="s">
        <v>260</v>
      </c>
      <c r="F2" s="620" t="s">
        <v>212</v>
      </c>
      <c r="G2" s="621" t="s">
        <v>212</v>
      </c>
      <c r="H2" s="537" t="s">
        <v>259</v>
      </c>
      <c r="I2" s="538" t="s">
        <v>213</v>
      </c>
      <c r="Q2" s="7"/>
    </row>
    <row r="3" spans="1:21 16380:16381" ht="103.5" customHeight="1" thickBot="1">
      <c r="A3" s="527"/>
      <c r="B3" s="528"/>
      <c r="C3" s="539" t="s">
        <v>219</v>
      </c>
      <c r="D3" s="540" t="s">
        <v>214</v>
      </c>
      <c r="E3" s="541" t="s">
        <v>218</v>
      </c>
      <c r="F3" s="542" t="s">
        <v>215</v>
      </c>
      <c r="G3" s="543" t="s">
        <v>215</v>
      </c>
      <c r="H3" s="544" t="s">
        <v>216</v>
      </c>
      <c r="I3" s="545" t="s">
        <v>216</v>
      </c>
      <c r="J3" s="16"/>
      <c r="XFA3" s="17"/>
    </row>
    <row r="4" spans="1:21 16380:16381" ht="24" customHeight="1" thickBot="1">
      <c r="A4" s="516" t="s">
        <v>217</v>
      </c>
      <c r="B4" s="517" t="s">
        <v>217</v>
      </c>
      <c r="C4" s="518" t="s">
        <v>217</v>
      </c>
      <c r="D4" s="519" t="s">
        <v>217</v>
      </c>
      <c r="E4" s="520" t="s">
        <v>217</v>
      </c>
      <c r="F4" s="521" t="s">
        <v>217</v>
      </c>
      <c r="G4" s="520" t="s">
        <v>217</v>
      </c>
      <c r="H4" s="518" t="s">
        <v>217</v>
      </c>
      <c r="I4" s="522" t="s">
        <v>217</v>
      </c>
    </row>
    <row r="5" spans="1:21 16380:16381" s="20" customFormat="1" ht="24" customHeight="1" thickBot="1">
      <c r="A5" s="564" t="s">
        <v>0</v>
      </c>
      <c r="B5" s="590" t="s">
        <v>1</v>
      </c>
      <c r="C5" s="593" t="s">
        <v>2</v>
      </c>
      <c r="D5" s="594"/>
      <c r="E5" s="552" t="s">
        <v>3</v>
      </c>
      <c r="F5" s="553"/>
      <c r="G5" s="554" t="s">
        <v>4</v>
      </c>
      <c r="H5" s="561" t="s">
        <v>5</v>
      </c>
      <c r="I5" s="564" t="s">
        <v>6</v>
      </c>
      <c r="J5" s="558"/>
      <c r="K5" s="19" t="s">
        <v>7</v>
      </c>
      <c r="L5" s="547" t="s">
        <v>8</v>
      </c>
      <c r="M5" s="547"/>
      <c r="N5" s="547" t="s">
        <v>9</v>
      </c>
      <c r="O5" s="547"/>
      <c r="P5" s="547" t="s">
        <v>10</v>
      </c>
      <c r="Q5" s="547"/>
      <c r="R5" s="549" t="s">
        <v>11</v>
      </c>
      <c r="S5" s="549"/>
      <c r="T5" s="547" t="s">
        <v>12</v>
      </c>
      <c r="U5" s="548"/>
      <c r="XEZ5" s="121"/>
      <c r="XFA5" s="122"/>
    </row>
    <row r="6" spans="1:21 16380:16381" s="20" customFormat="1" ht="24" customHeight="1">
      <c r="A6" s="565"/>
      <c r="B6" s="591"/>
      <c r="C6" s="564" t="s">
        <v>13</v>
      </c>
      <c r="D6" s="595" t="s">
        <v>14</v>
      </c>
      <c r="E6" s="567" t="s">
        <v>15</v>
      </c>
      <c r="F6" s="580" t="s">
        <v>16</v>
      </c>
      <c r="G6" s="555"/>
      <c r="H6" s="562"/>
      <c r="I6" s="565"/>
      <c r="J6" s="559"/>
      <c r="K6" s="560" t="s">
        <v>16</v>
      </c>
      <c r="L6" s="546" t="s">
        <v>17</v>
      </c>
      <c r="M6" s="551" t="s">
        <v>16</v>
      </c>
      <c r="N6" s="546" t="s">
        <v>17</v>
      </c>
      <c r="O6" s="557" t="s">
        <v>16</v>
      </c>
      <c r="P6" s="546" t="s">
        <v>17</v>
      </c>
      <c r="Q6" s="557" t="s">
        <v>16</v>
      </c>
      <c r="R6" s="546" t="s">
        <v>17</v>
      </c>
      <c r="S6" s="560" t="s">
        <v>16</v>
      </c>
      <c r="T6" s="546" t="s">
        <v>15</v>
      </c>
      <c r="U6" s="550"/>
    </row>
    <row r="7" spans="1:21 16380:16381" s="20" customFormat="1" ht="24" customHeight="1" thickBot="1">
      <c r="A7" s="589"/>
      <c r="B7" s="592"/>
      <c r="C7" s="566"/>
      <c r="D7" s="596"/>
      <c r="E7" s="568"/>
      <c r="F7" s="581"/>
      <c r="G7" s="556"/>
      <c r="H7" s="563"/>
      <c r="I7" s="566"/>
      <c r="J7" s="559"/>
      <c r="K7" s="560"/>
      <c r="L7" s="546"/>
      <c r="M7" s="551"/>
      <c r="N7" s="546"/>
      <c r="O7" s="557"/>
      <c r="P7" s="546"/>
      <c r="Q7" s="557"/>
      <c r="R7" s="546"/>
      <c r="S7" s="560"/>
      <c r="T7" s="546"/>
      <c r="U7" s="550"/>
    </row>
    <row r="8" spans="1:21 16380:16381" s="20" customFormat="1" ht="20.25" customHeight="1">
      <c r="A8" s="572">
        <v>1620</v>
      </c>
      <c r="B8" s="298" t="s">
        <v>18</v>
      </c>
      <c r="C8" s="198" t="s">
        <v>19</v>
      </c>
      <c r="D8" s="180" t="s">
        <v>20</v>
      </c>
      <c r="E8" s="199">
        <v>1</v>
      </c>
      <c r="F8" s="208">
        <v>6</v>
      </c>
      <c r="G8" s="200">
        <v>125000</v>
      </c>
      <c r="H8" s="201" t="s">
        <v>21</v>
      </c>
      <c r="I8" s="202" t="s">
        <v>22</v>
      </c>
      <c r="J8" s="135"/>
      <c r="K8" s="21"/>
      <c r="L8" s="22"/>
      <c r="M8" s="23"/>
      <c r="N8" s="22"/>
      <c r="O8" s="24"/>
      <c r="P8" s="22"/>
      <c r="Q8" s="24"/>
      <c r="R8" s="22"/>
      <c r="S8" s="25"/>
      <c r="T8" s="26"/>
      <c r="U8" s="315"/>
    </row>
    <row r="9" spans="1:21 16380:16381" s="20" customFormat="1" ht="24.75" customHeight="1" thickBot="1">
      <c r="A9" s="573"/>
      <c r="B9" s="299" t="s">
        <v>23</v>
      </c>
      <c r="C9" s="203" t="s">
        <v>24</v>
      </c>
      <c r="D9" s="186" t="s">
        <v>25</v>
      </c>
      <c r="E9" s="204">
        <v>2</v>
      </c>
      <c r="F9" s="217">
        <v>9.8000000000000007</v>
      </c>
      <c r="G9" s="205">
        <v>125000</v>
      </c>
      <c r="H9" s="206" t="s">
        <v>26</v>
      </c>
      <c r="I9" s="207" t="s">
        <v>22</v>
      </c>
      <c r="J9" s="135"/>
      <c r="K9" s="21"/>
      <c r="L9" s="22"/>
      <c r="M9" s="23"/>
      <c r="N9" s="22"/>
      <c r="O9" s="24"/>
      <c r="P9" s="22"/>
      <c r="Q9" s="24"/>
      <c r="R9" s="22"/>
      <c r="S9" s="25"/>
      <c r="T9" s="26"/>
      <c r="U9" s="315"/>
    </row>
    <row r="10" spans="1:21 16380:16381" s="20" customFormat="1" ht="15.75" customHeight="1">
      <c r="A10" s="569">
        <v>1420</v>
      </c>
      <c r="B10" s="298" t="s">
        <v>27</v>
      </c>
      <c r="C10" s="198" t="s">
        <v>28</v>
      </c>
      <c r="D10" s="180" t="s">
        <v>29</v>
      </c>
      <c r="E10" s="208">
        <v>2</v>
      </c>
      <c r="F10" s="208">
        <v>13</v>
      </c>
      <c r="G10" s="200">
        <v>58000</v>
      </c>
      <c r="H10" s="201" t="s">
        <v>30</v>
      </c>
      <c r="I10" s="202" t="s">
        <v>22</v>
      </c>
      <c r="J10" s="135"/>
      <c r="K10" s="21"/>
      <c r="L10" s="22"/>
      <c r="M10" s="23"/>
      <c r="N10" s="22"/>
      <c r="O10" s="24"/>
      <c r="P10" s="22"/>
      <c r="Q10" s="24"/>
      <c r="R10" s="22"/>
      <c r="S10" s="25"/>
      <c r="T10" s="26"/>
      <c r="U10" s="315"/>
    </row>
    <row r="11" spans="1:21 16380:16381" s="20" customFormat="1" ht="15.75" customHeight="1">
      <c r="A11" s="570"/>
      <c r="B11" s="300" t="s">
        <v>31</v>
      </c>
      <c r="C11" s="141" t="s">
        <v>32</v>
      </c>
      <c r="D11" s="142" t="s">
        <v>33</v>
      </c>
      <c r="E11" s="155">
        <v>2</v>
      </c>
      <c r="F11" s="155">
        <v>13.5</v>
      </c>
      <c r="G11" s="162">
        <v>79000</v>
      </c>
      <c r="H11" s="143"/>
      <c r="I11" s="209" t="s">
        <v>22</v>
      </c>
      <c r="J11" s="135"/>
      <c r="K11" s="21"/>
      <c r="L11" s="22"/>
      <c r="M11" s="23"/>
      <c r="N11" s="22"/>
      <c r="O11" s="24"/>
      <c r="P11" s="22"/>
      <c r="Q11" s="24"/>
      <c r="R11" s="22"/>
      <c r="S11" s="25"/>
      <c r="T11" s="26"/>
      <c r="U11" s="315"/>
    </row>
    <row r="12" spans="1:21 16380:16381" s="20" customFormat="1" ht="18" customHeight="1">
      <c r="A12" s="570"/>
      <c r="B12" s="301" t="s">
        <v>34</v>
      </c>
      <c r="C12" s="144" t="s">
        <v>35</v>
      </c>
      <c r="D12" s="145" t="s">
        <v>36</v>
      </c>
      <c r="E12" s="156">
        <f t="shared" ref="E12" si="0">SUM(R12,P12,N12,L12,U12)</f>
        <v>12</v>
      </c>
      <c r="F12" s="158">
        <f t="shared" ref="F12" si="1">SUM(K12,M12,O12,Q12,S12)</f>
        <v>81</v>
      </c>
      <c r="G12" s="163">
        <v>58000</v>
      </c>
      <c r="H12" s="146" t="s">
        <v>37</v>
      </c>
      <c r="I12" s="210" t="s">
        <v>22</v>
      </c>
      <c r="J12" s="136">
        <f t="shared" ref="J12" si="2">MMULT(F12,G12)</f>
        <v>4698000</v>
      </c>
      <c r="K12" s="27"/>
      <c r="L12" s="28"/>
      <c r="M12" s="23"/>
      <c r="N12" s="28">
        <v>12</v>
      </c>
      <c r="O12" s="29">
        <f>MMULT(N12,6.75)</f>
        <v>81</v>
      </c>
      <c r="P12" s="22"/>
      <c r="Q12" s="24"/>
      <c r="R12" s="30"/>
      <c r="S12" s="25"/>
      <c r="T12" s="26"/>
      <c r="U12" s="315"/>
    </row>
    <row r="13" spans="1:21 16380:16381" s="20" customFormat="1" ht="18" customHeight="1">
      <c r="A13" s="570"/>
      <c r="B13" s="301" t="s">
        <v>34</v>
      </c>
      <c r="C13" s="144" t="s">
        <v>32</v>
      </c>
      <c r="D13" s="369" t="s">
        <v>225</v>
      </c>
      <c r="E13" s="156"/>
      <c r="F13" s="158">
        <v>13.5</v>
      </c>
      <c r="G13" s="163">
        <v>95000</v>
      </c>
      <c r="H13" s="146" t="s">
        <v>111</v>
      </c>
      <c r="I13" s="210" t="s">
        <v>22</v>
      </c>
      <c r="J13" s="136"/>
      <c r="K13" s="27"/>
      <c r="L13" s="28"/>
      <c r="M13" s="23"/>
      <c r="N13" s="28"/>
      <c r="O13" s="29"/>
      <c r="P13" s="22"/>
      <c r="Q13" s="24"/>
      <c r="R13" s="30"/>
      <c r="S13" s="25"/>
      <c r="T13" s="26"/>
      <c r="U13" s="315"/>
    </row>
    <row r="14" spans="1:21 16380:16381" s="20" customFormat="1" ht="24.75" customHeight="1">
      <c r="A14" s="570"/>
      <c r="B14" s="301" t="s">
        <v>38</v>
      </c>
      <c r="C14" s="144" t="s">
        <v>32</v>
      </c>
      <c r="D14" s="369" t="s">
        <v>29</v>
      </c>
      <c r="E14" s="370"/>
      <c r="F14" s="439">
        <v>84</v>
      </c>
      <c r="G14" s="163">
        <v>95000</v>
      </c>
      <c r="H14" s="146" t="s">
        <v>221</v>
      </c>
      <c r="I14" s="210" t="s">
        <v>42</v>
      </c>
      <c r="J14" s="136"/>
      <c r="K14" s="27"/>
      <c r="L14" s="28"/>
      <c r="M14" s="23"/>
      <c r="N14" s="28"/>
      <c r="O14" s="29"/>
      <c r="P14" s="22"/>
      <c r="Q14" s="24"/>
      <c r="R14" s="31"/>
      <c r="S14" s="32"/>
      <c r="T14" s="26"/>
      <c r="U14" s="315"/>
    </row>
    <row r="15" spans="1:21 16380:16381" s="20" customFormat="1" ht="29.25" customHeight="1">
      <c r="A15" s="570"/>
      <c r="B15" s="301" t="s">
        <v>39</v>
      </c>
      <c r="C15" s="144" t="s">
        <v>32</v>
      </c>
      <c r="D15" s="145" t="s">
        <v>40</v>
      </c>
      <c r="E15" s="156"/>
      <c r="F15" s="158">
        <v>50</v>
      </c>
      <c r="G15" s="163">
        <v>89000</v>
      </c>
      <c r="H15" s="146" t="s">
        <v>41</v>
      </c>
      <c r="I15" s="210" t="s">
        <v>42</v>
      </c>
      <c r="J15" s="136"/>
      <c r="K15" s="27"/>
      <c r="L15" s="28"/>
      <c r="M15" s="23"/>
      <c r="N15" s="28"/>
      <c r="O15" s="29"/>
      <c r="P15" s="22"/>
      <c r="Q15" s="24"/>
      <c r="R15" s="31"/>
      <c r="S15" s="32"/>
      <c r="T15" s="26"/>
      <c r="U15" s="315"/>
    </row>
    <row r="16" spans="1:21 16380:16381" s="20" customFormat="1" ht="21.75" customHeight="1">
      <c r="A16" s="571"/>
      <c r="B16" s="377" t="s">
        <v>39</v>
      </c>
      <c r="C16" s="378" t="s">
        <v>32</v>
      </c>
      <c r="D16" s="383" t="s">
        <v>54</v>
      </c>
      <c r="E16" s="379">
        <v>2</v>
      </c>
      <c r="F16" s="440">
        <v>23</v>
      </c>
      <c r="G16" s="380">
        <v>135000</v>
      </c>
      <c r="H16" s="381"/>
      <c r="I16" s="382" t="s">
        <v>22</v>
      </c>
      <c r="J16" s="136"/>
      <c r="K16" s="27"/>
      <c r="L16" s="28"/>
      <c r="M16" s="23"/>
      <c r="N16" s="28"/>
      <c r="O16" s="29"/>
      <c r="P16" s="22"/>
      <c r="Q16" s="24"/>
      <c r="R16" s="31"/>
      <c r="S16" s="32"/>
      <c r="T16" s="26"/>
      <c r="U16" s="315"/>
    </row>
    <row r="17" spans="1:21" s="20" customFormat="1" ht="18.75" customHeight="1">
      <c r="A17" s="571"/>
      <c r="B17" s="377" t="s">
        <v>224</v>
      </c>
      <c r="C17" s="378" t="s">
        <v>32</v>
      </c>
      <c r="D17" s="383" t="s">
        <v>54</v>
      </c>
      <c r="E17" s="379">
        <v>3</v>
      </c>
      <c r="F17" s="440">
        <v>32</v>
      </c>
      <c r="G17" s="380">
        <v>135000</v>
      </c>
      <c r="H17" s="381"/>
      <c r="I17" s="382" t="s">
        <v>22</v>
      </c>
      <c r="J17" s="136"/>
      <c r="K17" s="27"/>
      <c r="L17" s="28"/>
      <c r="M17" s="23"/>
      <c r="N17" s="28"/>
      <c r="O17" s="29"/>
      <c r="P17" s="22"/>
      <c r="Q17" s="24"/>
      <c r="R17" s="31"/>
      <c r="S17" s="32"/>
      <c r="T17" s="26"/>
      <c r="U17" s="315"/>
    </row>
    <row r="18" spans="1:21" s="20" customFormat="1" ht="18" customHeight="1" thickBot="1">
      <c r="A18" s="571"/>
      <c r="B18" s="351" t="s">
        <v>43</v>
      </c>
      <c r="C18" s="352" t="s">
        <v>32</v>
      </c>
      <c r="D18" s="173" t="s">
        <v>29</v>
      </c>
      <c r="E18" s="353">
        <v>1</v>
      </c>
      <c r="F18" s="441">
        <v>11</v>
      </c>
      <c r="G18" s="354">
        <v>145000</v>
      </c>
      <c r="H18" s="323"/>
      <c r="I18" s="355" t="s">
        <v>22</v>
      </c>
      <c r="J18" s="136"/>
      <c r="K18" s="27"/>
      <c r="L18" s="28"/>
      <c r="M18" s="23"/>
      <c r="N18" s="28"/>
      <c r="O18" s="29"/>
      <c r="P18" s="22"/>
      <c r="Q18" s="24"/>
      <c r="R18" s="31"/>
      <c r="S18" s="32"/>
      <c r="T18" s="26"/>
      <c r="U18" s="315"/>
    </row>
    <row r="19" spans="1:21" s="20" customFormat="1" ht="25.5" customHeight="1">
      <c r="A19" s="612">
        <v>1220</v>
      </c>
      <c r="B19" s="362" t="s">
        <v>18</v>
      </c>
      <c r="C19" s="394" t="s">
        <v>44</v>
      </c>
      <c r="D19" s="363" t="s">
        <v>36</v>
      </c>
      <c r="E19" s="364"/>
      <c r="F19" s="442">
        <v>60</v>
      </c>
      <c r="G19" s="365">
        <v>69000</v>
      </c>
      <c r="H19" s="366" t="s">
        <v>45</v>
      </c>
      <c r="I19" s="367" t="s">
        <v>22</v>
      </c>
      <c r="J19" s="136"/>
      <c r="K19" s="27"/>
      <c r="L19" s="28"/>
      <c r="M19" s="23"/>
      <c r="N19" s="28"/>
      <c r="O19" s="29"/>
      <c r="P19" s="22"/>
      <c r="Q19" s="24"/>
      <c r="R19" s="31"/>
      <c r="S19" s="32"/>
      <c r="T19" s="26"/>
      <c r="U19" s="315"/>
    </row>
    <row r="20" spans="1:21" s="20" customFormat="1" ht="18.75" customHeight="1">
      <c r="A20" s="613"/>
      <c r="B20" s="300" t="s">
        <v>46</v>
      </c>
      <c r="C20" s="389" t="s">
        <v>44</v>
      </c>
      <c r="D20" s="142" t="s">
        <v>36</v>
      </c>
      <c r="E20" s="157"/>
      <c r="F20" s="155">
        <v>80</v>
      </c>
      <c r="G20" s="162">
        <v>69000</v>
      </c>
      <c r="H20" s="143" t="s">
        <v>45</v>
      </c>
      <c r="I20" s="368" t="s">
        <v>22</v>
      </c>
      <c r="J20" s="136"/>
      <c r="K20" s="27"/>
      <c r="L20" s="28"/>
      <c r="M20" s="23"/>
      <c r="N20" s="28"/>
      <c r="O20" s="29"/>
      <c r="P20" s="22"/>
      <c r="Q20" s="24"/>
      <c r="R20" s="31"/>
      <c r="S20" s="32"/>
      <c r="T20" s="26"/>
      <c r="U20" s="315"/>
    </row>
    <row r="21" spans="1:21" s="20" customFormat="1" ht="25.5" customHeight="1">
      <c r="A21" s="613"/>
      <c r="B21" s="396" t="s">
        <v>57</v>
      </c>
      <c r="C21" s="397" t="s">
        <v>236</v>
      </c>
      <c r="D21" s="398" t="s">
        <v>48</v>
      </c>
      <c r="E21" s="399">
        <v>8</v>
      </c>
      <c r="F21" s="490">
        <v>43</v>
      </c>
      <c r="G21" s="400">
        <v>95000</v>
      </c>
      <c r="H21" s="401" t="s">
        <v>237</v>
      </c>
      <c r="I21" s="402" t="s">
        <v>238</v>
      </c>
      <c r="J21" s="136"/>
      <c r="K21" s="27"/>
      <c r="L21" s="28"/>
      <c r="M21" s="23"/>
      <c r="N21" s="28"/>
      <c r="O21" s="29"/>
      <c r="P21" s="22"/>
      <c r="Q21" s="24"/>
      <c r="R21" s="31"/>
      <c r="S21" s="32"/>
      <c r="T21" s="26"/>
      <c r="U21" s="315"/>
    </row>
    <row r="22" spans="1:21" s="20" customFormat="1" ht="16.5" customHeight="1" thickBot="1">
      <c r="A22" s="614"/>
      <c r="B22" s="407" t="s">
        <v>18</v>
      </c>
      <c r="C22" s="408" t="s">
        <v>32</v>
      </c>
      <c r="D22" s="338" t="s">
        <v>40</v>
      </c>
      <c r="E22" s="405">
        <v>2</v>
      </c>
      <c r="F22" s="443">
        <v>8.5</v>
      </c>
      <c r="G22" s="406">
        <v>95000</v>
      </c>
      <c r="H22" s="403"/>
      <c r="I22" s="404" t="s">
        <v>22</v>
      </c>
      <c r="J22" s="136"/>
      <c r="K22" s="27"/>
      <c r="L22" s="28"/>
      <c r="M22" s="23"/>
      <c r="N22" s="28"/>
      <c r="O22" s="29"/>
      <c r="P22" s="22"/>
      <c r="Q22" s="24"/>
      <c r="R22" s="31"/>
      <c r="S22" s="32"/>
      <c r="T22" s="26"/>
      <c r="U22" s="315"/>
    </row>
    <row r="23" spans="1:21" s="20" customFormat="1" ht="18" customHeight="1">
      <c r="A23" s="617">
        <v>1020</v>
      </c>
      <c r="B23" s="391" t="s">
        <v>25</v>
      </c>
      <c r="C23" s="390" t="s">
        <v>53</v>
      </c>
      <c r="D23" s="392" t="s">
        <v>54</v>
      </c>
      <c r="E23" s="393">
        <v>1</v>
      </c>
      <c r="F23" s="444">
        <v>5.6</v>
      </c>
      <c r="G23" s="359">
        <v>115000</v>
      </c>
      <c r="H23" s="360"/>
      <c r="I23" s="361" t="s">
        <v>22</v>
      </c>
      <c r="J23" s="136"/>
      <c r="K23" s="27"/>
      <c r="L23" s="28"/>
      <c r="M23" s="23"/>
      <c r="N23" s="28"/>
      <c r="O23" s="29"/>
      <c r="P23" s="22"/>
      <c r="Q23" s="24"/>
      <c r="R23" s="31"/>
      <c r="S23" s="32"/>
      <c r="T23" s="26"/>
      <c r="U23" s="315"/>
    </row>
    <row r="24" spans="1:21" s="20" customFormat="1" ht="18" customHeight="1">
      <c r="A24" s="617"/>
      <c r="B24" s="356" t="s">
        <v>226</v>
      </c>
      <c r="C24" s="357" t="s">
        <v>32</v>
      </c>
      <c r="D24" s="384" t="s">
        <v>54</v>
      </c>
      <c r="E24" s="358">
        <v>2</v>
      </c>
      <c r="F24" s="444">
        <v>11.2</v>
      </c>
      <c r="G24" s="359">
        <v>115000</v>
      </c>
      <c r="H24" s="360" t="s">
        <v>227</v>
      </c>
      <c r="I24" s="361" t="s">
        <v>22</v>
      </c>
      <c r="J24" s="136"/>
      <c r="K24" s="27"/>
      <c r="L24" s="28"/>
      <c r="M24" s="23"/>
      <c r="N24" s="28"/>
      <c r="O24" s="29"/>
      <c r="P24" s="22"/>
      <c r="Q24" s="24"/>
      <c r="R24" s="31"/>
      <c r="S24" s="32"/>
      <c r="T24" s="26"/>
      <c r="U24" s="315"/>
    </row>
    <row r="25" spans="1:21" s="20" customFormat="1" ht="28.5" customHeight="1">
      <c r="A25" s="570"/>
      <c r="B25" s="301" t="s">
        <v>49</v>
      </c>
      <c r="C25" s="144" t="s">
        <v>32</v>
      </c>
      <c r="D25" s="350" t="s">
        <v>55</v>
      </c>
      <c r="E25" s="156"/>
      <c r="F25" s="158">
        <v>35</v>
      </c>
      <c r="G25" s="163">
        <v>79000</v>
      </c>
      <c r="H25" s="146" t="s">
        <v>56</v>
      </c>
      <c r="I25" s="210" t="s">
        <v>52</v>
      </c>
      <c r="J25" s="136"/>
      <c r="K25" s="27"/>
      <c r="L25" s="28"/>
      <c r="M25" s="23"/>
      <c r="N25" s="28"/>
      <c r="O25" s="29"/>
      <c r="P25" s="22"/>
      <c r="Q25" s="24"/>
      <c r="R25" s="31"/>
      <c r="S25" s="32"/>
      <c r="T25" s="26"/>
      <c r="U25" s="315"/>
    </row>
    <row r="26" spans="1:21" s="20" customFormat="1" ht="18" customHeight="1">
      <c r="A26" s="570"/>
      <c r="B26" s="300" t="s">
        <v>57</v>
      </c>
      <c r="C26" s="141" t="s">
        <v>24</v>
      </c>
      <c r="D26" s="142" t="s">
        <v>40</v>
      </c>
      <c r="E26" s="157">
        <v>2</v>
      </c>
      <c r="F26" s="155">
        <v>10</v>
      </c>
      <c r="G26" s="162">
        <v>89000</v>
      </c>
      <c r="H26" s="143" t="s">
        <v>58</v>
      </c>
      <c r="I26" s="209" t="s">
        <v>22</v>
      </c>
      <c r="J26" s="136"/>
      <c r="K26" s="27"/>
      <c r="L26" s="28"/>
      <c r="M26" s="23"/>
      <c r="N26" s="28"/>
      <c r="O26" s="29"/>
      <c r="P26" s="22"/>
      <c r="Q26" s="24"/>
      <c r="R26" s="31"/>
      <c r="S26" s="32"/>
      <c r="T26" s="26"/>
      <c r="U26" s="315"/>
    </row>
    <row r="27" spans="1:21" s="20" customFormat="1" ht="18" customHeight="1">
      <c r="A27" s="570"/>
      <c r="B27" s="300" t="s">
        <v>59</v>
      </c>
      <c r="C27" s="141" t="s">
        <v>24</v>
      </c>
      <c r="D27" s="142" t="s">
        <v>40</v>
      </c>
      <c r="E27" s="157">
        <v>1</v>
      </c>
      <c r="F27" s="155">
        <v>4</v>
      </c>
      <c r="G27" s="162">
        <v>79000</v>
      </c>
      <c r="H27" s="143" t="s">
        <v>60</v>
      </c>
      <c r="I27" s="209" t="s">
        <v>22</v>
      </c>
      <c r="J27" s="136"/>
      <c r="K27" s="27"/>
      <c r="L27" s="28"/>
      <c r="M27" s="23"/>
      <c r="N27" s="28"/>
      <c r="O27" s="29"/>
      <c r="P27" s="22"/>
      <c r="Q27" s="24"/>
      <c r="R27" s="31"/>
      <c r="S27" s="32"/>
      <c r="T27" s="26"/>
      <c r="U27" s="315"/>
    </row>
    <row r="28" spans="1:21" s="20" customFormat="1" ht="18" customHeight="1">
      <c r="A28" s="570"/>
      <c r="B28" s="300" t="s">
        <v>59</v>
      </c>
      <c r="C28" s="141" t="s">
        <v>32</v>
      </c>
      <c r="D28" s="142" t="s">
        <v>29</v>
      </c>
      <c r="E28" s="157">
        <v>2</v>
      </c>
      <c r="F28" s="155">
        <v>9</v>
      </c>
      <c r="G28" s="162">
        <v>89000</v>
      </c>
      <c r="H28" s="143" t="s">
        <v>61</v>
      </c>
      <c r="I28" s="209" t="s">
        <v>22</v>
      </c>
      <c r="J28" s="136"/>
      <c r="K28" s="27"/>
      <c r="L28" s="28"/>
      <c r="M28" s="23"/>
      <c r="N28" s="28"/>
      <c r="O28" s="29"/>
      <c r="P28" s="22"/>
      <c r="Q28" s="24"/>
      <c r="R28" s="31"/>
      <c r="S28" s="32"/>
      <c r="T28" s="26"/>
      <c r="U28" s="315"/>
    </row>
    <row r="29" spans="1:21" s="20" customFormat="1" ht="18" customHeight="1">
      <c r="A29" s="570"/>
      <c r="B29" s="301" t="s">
        <v>59</v>
      </c>
      <c r="C29" s="144" t="s">
        <v>222</v>
      </c>
      <c r="D29" s="369" t="s">
        <v>36</v>
      </c>
      <c r="E29" s="370"/>
      <c r="F29" s="439">
        <v>300</v>
      </c>
      <c r="G29" s="163">
        <v>69000</v>
      </c>
      <c r="H29" s="146" t="s">
        <v>223</v>
      </c>
      <c r="I29" s="210" t="s">
        <v>223</v>
      </c>
      <c r="J29" s="136"/>
      <c r="K29" s="27"/>
      <c r="L29" s="28"/>
      <c r="M29" s="23"/>
      <c r="N29" s="28"/>
      <c r="O29" s="29"/>
      <c r="P29" s="22"/>
      <c r="Q29" s="24"/>
      <c r="R29" s="31"/>
      <c r="S29" s="32"/>
      <c r="T29" s="26"/>
      <c r="U29" s="315"/>
    </row>
    <row r="30" spans="1:21" s="20" customFormat="1" ht="18" customHeight="1">
      <c r="A30" s="570"/>
      <c r="B30" s="300" t="s">
        <v>46</v>
      </c>
      <c r="C30" s="141" t="s">
        <v>62</v>
      </c>
      <c r="D30" s="142"/>
      <c r="E30" s="157"/>
      <c r="F30" s="155">
        <v>60</v>
      </c>
      <c r="G30" s="162">
        <v>69000</v>
      </c>
      <c r="H30" s="143" t="s">
        <v>63</v>
      </c>
      <c r="I30" s="209" t="s">
        <v>22</v>
      </c>
      <c r="J30" s="136">
        <f>MMULT(F28,G28)</f>
        <v>801000</v>
      </c>
      <c r="K30" s="27"/>
      <c r="L30" s="28"/>
      <c r="M30" s="23"/>
      <c r="N30" s="28"/>
      <c r="O30" s="29"/>
      <c r="P30" s="22"/>
      <c r="Q30" s="24"/>
      <c r="R30" s="31">
        <v>8</v>
      </c>
      <c r="S30" s="32">
        <f>MMULT(R30,2.3)</f>
        <v>18.399999999999999</v>
      </c>
      <c r="T30" s="26"/>
      <c r="U30" s="315"/>
    </row>
    <row r="31" spans="1:21" s="20" customFormat="1" ht="18" customHeight="1">
      <c r="A31" s="570"/>
      <c r="B31" s="300" t="s">
        <v>18</v>
      </c>
      <c r="C31" s="141" t="s">
        <v>32</v>
      </c>
      <c r="D31" s="142" t="s">
        <v>40</v>
      </c>
      <c r="E31" s="157">
        <v>2</v>
      </c>
      <c r="F31" s="155">
        <v>7</v>
      </c>
      <c r="G31" s="162">
        <v>95000</v>
      </c>
      <c r="H31" s="143"/>
      <c r="I31" s="209" t="s">
        <v>22</v>
      </c>
      <c r="J31" s="136"/>
      <c r="K31" s="27"/>
      <c r="L31" s="28"/>
      <c r="M31" s="23"/>
      <c r="N31" s="28"/>
      <c r="O31" s="29"/>
      <c r="P31" s="22"/>
      <c r="Q31" s="24"/>
      <c r="R31" s="31"/>
      <c r="S31" s="32"/>
      <c r="T31" s="26"/>
      <c r="U31" s="315"/>
    </row>
    <row r="32" spans="1:21" s="20" customFormat="1" ht="24.75" customHeight="1">
      <c r="A32" s="570"/>
      <c r="B32" s="301" t="s">
        <v>64</v>
      </c>
      <c r="C32" s="144" t="s">
        <v>32</v>
      </c>
      <c r="D32" s="145" t="s">
        <v>40</v>
      </c>
      <c r="E32" s="156" t="s">
        <v>65</v>
      </c>
      <c r="F32" s="158">
        <v>120</v>
      </c>
      <c r="G32" s="163">
        <v>97000</v>
      </c>
      <c r="H32" s="146" t="s">
        <v>66</v>
      </c>
      <c r="I32" s="210" t="s">
        <v>67</v>
      </c>
      <c r="J32" s="136"/>
      <c r="K32" s="27"/>
      <c r="L32" s="28"/>
      <c r="M32" s="23"/>
      <c r="N32" s="28"/>
      <c r="O32" s="29"/>
      <c r="P32" s="22"/>
      <c r="Q32" s="24"/>
      <c r="R32" s="31"/>
      <c r="S32" s="32"/>
      <c r="T32" s="26"/>
      <c r="U32" s="315"/>
    </row>
    <row r="33" spans="1:21" s="20" customFormat="1" ht="18" customHeight="1">
      <c r="A33" s="570"/>
      <c r="B33" s="300" t="s">
        <v>23</v>
      </c>
      <c r="C33" s="141" t="s">
        <v>24</v>
      </c>
      <c r="D33" s="142" t="s">
        <v>40</v>
      </c>
      <c r="E33" s="157">
        <v>16</v>
      </c>
      <c r="F33" s="155">
        <v>45</v>
      </c>
      <c r="G33" s="162">
        <v>87000</v>
      </c>
      <c r="H33" s="143" t="s">
        <v>68</v>
      </c>
      <c r="I33" s="209" t="s">
        <v>69</v>
      </c>
      <c r="J33" s="136"/>
      <c r="K33" s="27"/>
      <c r="L33" s="28"/>
      <c r="M33" s="23"/>
      <c r="N33" s="28"/>
      <c r="O33" s="29"/>
      <c r="P33" s="22"/>
      <c r="Q33" s="24"/>
      <c r="R33" s="31"/>
      <c r="S33" s="32"/>
      <c r="T33" s="26"/>
      <c r="U33" s="315"/>
    </row>
    <row r="34" spans="1:21" s="20" customFormat="1" ht="18" customHeight="1" thickBot="1">
      <c r="A34" s="618"/>
      <c r="B34" s="299" t="s">
        <v>23</v>
      </c>
      <c r="C34" s="203" t="s">
        <v>24</v>
      </c>
      <c r="D34" s="186" t="s">
        <v>40</v>
      </c>
      <c r="E34" s="211">
        <v>1</v>
      </c>
      <c r="F34" s="217">
        <v>3</v>
      </c>
      <c r="G34" s="205">
        <v>97000</v>
      </c>
      <c r="H34" s="206" t="s">
        <v>248</v>
      </c>
      <c r="I34" s="207" t="s">
        <v>22</v>
      </c>
      <c r="J34" s="136"/>
      <c r="K34" s="27"/>
      <c r="L34" s="28"/>
      <c r="M34" s="23"/>
      <c r="N34" s="28"/>
      <c r="O34" s="29"/>
      <c r="P34" s="22"/>
      <c r="Q34" s="24"/>
      <c r="R34" s="31"/>
      <c r="S34" s="32"/>
      <c r="T34" s="26"/>
      <c r="U34" s="315"/>
    </row>
    <row r="35" spans="1:21" s="20" customFormat="1" ht="18" customHeight="1">
      <c r="A35" s="585">
        <v>820</v>
      </c>
      <c r="B35" s="298" t="s">
        <v>70</v>
      </c>
      <c r="C35" s="198" t="s">
        <v>24</v>
      </c>
      <c r="D35" s="180" t="s">
        <v>40</v>
      </c>
      <c r="E35" s="212">
        <v>1</v>
      </c>
      <c r="F35" s="208">
        <v>5.5</v>
      </c>
      <c r="G35" s="200">
        <v>115000</v>
      </c>
      <c r="H35" s="201"/>
      <c r="I35" s="202" t="s">
        <v>22</v>
      </c>
      <c r="J35" s="136"/>
      <c r="K35" s="27"/>
      <c r="L35" s="28"/>
      <c r="M35" s="23"/>
      <c r="N35" s="28"/>
      <c r="O35" s="29"/>
      <c r="P35" s="22"/>
      <c r="Q35" s="24"/>
      <c r="R35" s="31"/>
      <c r="S35" s="32"/>
      <c r="T35" s="26"/>
      <c r="U35" s="315"/>
    </row>
    <row r="36" spans="1:21" s="20" customFormat="1" ht="24" customHeight="1">
      <c r="A36" s="586"/>
      <c r="B36" s="300" t="s">
        <v>25</v>
      </c>
      <c r="C36" s="141" t="s">
        <v>24</v>
      </c>
      <c r="D36" s="142" t="s">
        <v>40</v>
      </c>
      <c r="E36" s="157">
        <v>2</v>
      </c>
      <c r="F36" s="155">
        <v>9.5</v>
      </c>
      <c r="G36" s="162">
        <v>98000</v>
      </c>
      <c r="H36" s="143"/>
      <c r="I36" s="209" t="s">
        <v>22</v>
      </c>
      <c r="J36" s="136"/>
      <c r="K36" s="27"/>
      <c r="L36" s="28"/>
      <c r="M36" s="23"/>
      <c r="N36" s="28"/>
      <c r="O36" s="29"/>
      <c r="P36" s="22"/>
      <c r="Q36" s="24"/>
      <c r="R36" s="31"/>
      <c r="S36" s="32"/>
      <c r="T36" s="26"/>
      <c r="U36" s="315"/>
    </row>
    <row r="37" spans="1:21" s="20" customFormat="1" ht="24" customHeight="1">
      <c r="A37" s="586"/>
      <c r="B37" s="300" t="s">
        <v>49</v>
      </c>
      <c r="C37" s="141" t="s">
        <v>24</v>
      </c>
      <c r="D37" s="142" t="s">
        <v>71</v>
      </c>
      <c r="E37" s="157">
        <v>1</v>
      </c>
      <c r="F37" s="155">
        <v>5.3630000000000004</v>
      </c>
      <c r="G37" s="162">
        <v>115000</v>
      </c>
      <c r="H37" s="143" t="s">
        <v>72</v>
      </c>
      <c r="I37" s="209" t="s">
        <v>22</v>
      </c>
      <c r="J37" s="136"/>
      <c r="K37" s="27"/>
      <c r="L37" s="28"/>
      <c r="M37" s="23"/>
      <c r="N37" s="28"/>
      <c r="O37" s="29"/>
      <c r="P37" s="22"/>
      <c r="Q37" s="24"/>
      <c r="R37" s="31"/>
      <c r="S37" s="32"/>
      <c r="T37" s="26"/>
      <c r="U37" s="315"/>
    </row>
    <row r="38" spans="1:21" s="20" customFormat="1" ht="21" customHeight="1">
      <c r="A38" s="586"/>
      <c r="B38" s="300" t="s">
        <v>47</v>
      </c>
      <c r="C38" s="141" t="s">
        <v>24</v>
      </c>
      <c r="D38" s="142" t="s">
        <v>29</v>
      </c>
      <c r="E38" s="157">
        <v>1</v>
      </c>
      <c r="F38" s="155">
        <v>4</v>
      </c>
      <c r="G38" s="162">
        <v>115000</v>
      </c>
      <c r="H38" s="143" t="s">
        <v>73</v>
      </c>
      <c r="I38" s="209" t="s">
        <v>22</v>
      </c>
      <c r="J38" s="136"/>
      <c r="K38" s="27"/>
      <c r="L38" s="28"/>
      <c r="M38" s="23"/>
      <c r="N38" s="28"/>
      <c r="O38" s="29"/>
      <c r="P38" s="22"/>
      <c r="Q38" s="24"/>
      <c r="R38" s="31"/>
      <c r="S38" s="32"/>
      <c r="T38" s="26"/>
      <c r="U38" s="315"/>
    </row>
    <row r="39" spans="1:21" s="20" customFormat="1" ht="21" customHeight="1">
      <c r="A39" s="586"/>
      <c r="B39" s="301" t="s">
        <v>59</v>
      </c>
      <c r="C39" s="144" t="s">
        <v>32</v>
      </c>
      <c r="D39" s="145" t="s">
        <v>55</v>
      </c>
      <c r="E39" s="156"/>
      <c r="F39" s="158">
        <v>46</v>
      </c>
      <c r="G39" s="163">
        <v>79000</v>
      </c>
      <c r="H39" s="146" t="s">
        <v>74</v>
      </c>
      <c r="I39" s="210" t="s">
        <v>52</v>
      </c>
      <c r="J39" s="136"/>
      <c r="K39" s="27"/>
      <c r="L39" s="28"/>
      <c r="M39" s="23"/>
      <c r="N39" s="28"/>
      <c r="O39" s="29"/>
      <c r="P39" s="22"/>
      <c r="Q39" s="24"/>
      <c r="R39" s="31"/>
      <c r="S39" s="32"/>
      <c r="T39" s="26"/>
      <c r="U39" s="315"/>
    </row>
    <row r="40" spans="1:21" s="20" customFormat="1" ht="21" customHeight="1">
      <c r="A40" s="586"/>
      <c r="B40" s="300" t="s">
        <v>59</v>
      </c>
      <c r="C40" s="141" t="s">
        <v>24</v>
      </c>
      <c r="D40" s="142" t="s">
        <v>75</v>
      </c>
      <c r="E40" s="157">
        <v>1</v>
      </c>
      <c r="F40" s="155">
        <v>4</v>
      </c>
      <c r="G40" s="162">
        <v>89000</v>
      </c>
      <c r="H40" s="143" t="s">
        <v>76</v>
      </c>
      <c r="I40" s="209" t="s">
        <v>22</v>
      </c>
      <c r="J40" s="136"/>
      <c r="K40" s="27"/>
      <c r="L40" s="28"/>
      <c r="M40" s="23"/>
      <c r="N40" s="28"/>
      <c r="O40" s="29"/>
      <c r="P40" s="22"/>
      <c r="Q40" s="24"/>
      <c r="R40" s="31"/>
      <c r="S40" s="32"/>
      <c r="T40" s="26"/>
      <c r="U40" s="315"/>
    </row>
    <row r="41" spans="1:21" s="20" customFormat="1" ht="21" customHeight="1">
      <c r="A41" s="586"/>
      <c r="B41" s="300" t="s">
        <v>59</v>
      </c>
      <c r="C41" s="141" t="s">
        <v>24</v>
      </c>
      <c r="D41" s="142" t="s">
        <v>77</v>
      </c>
      <c r="E41" s="157">
        <v>3</v>
      </c>
      <c r="F41" s="155">
        <v>12</v>
      </c>
      <c r="G41" s="162">
        <v>89000</v>
      </c>
      <c r="H41" s="143" t="s">
        <v>78</v>
      </c>
      <c r="I41" s="209" t="s">
        <v>22</v>
      </c>
      <c r="J41" s="136"/>
      <c r="K41" s="27"/>
      <c r="L41" s="28"/>
      <c r="M41" s="23"/>
      <c r="N41" s="28"/>
      <c r="O41" s="29"/>
      <c r="P41" s="22"/>
      <c r="Q41" s="24"/>
      <c r="R41" s="31"/>
      <c r="S41" s="32"/>
      <c r="T41" s="26"/>
      <c r="U41" s="315"/>
    </row>
    <row r="42" spans="1:21" s="20" customFormat="1" ht="21" customHeight="1">
      <c r="A42" s="586"/>
      <c r="B42" s="300" t="s">
        <v>46</v>
      </c>
      <c r="C42" s="141" t="s">
        <v>32</v>
      </c>
      <c r="D42" s="349" t="s">
        <v>29</v>
      </c>
      <c r="E42" s="157">
        <v>5</v>
      </c>
      <c r="F42" s="155">
        <v>16</v>
      </c>
      <c r="G42" s="162">
        <v>89000</v>
      </c>
      <c r="H42" s="143" t="s">
        <v>242</v>
      </c>
      <c r="I42" s="209" t="s">
        <v>22</v>
      </c>
      <c r="J42" s="136"/>
      <c r="K42" s="27"/>
      <c r="L42" s="28"/>
      <c r="M42" s="23"/>
      <c r="N42" s="28"/>
      <c r="O42" s="29"/>
      <c r="P42" s="22"/>
      <c r="Q42" s="24"/>
      <c r="R42" s="31"/>
      <c r="S42" s="32"/>
      <c r="T42" s="26"/>
      <c r="U42" s="315"/>
    </row>
    <row r="43" spans="1:21" s="20" customFormat="1" ht="21" customHeight="1">
      <c r="A43" s="586"/>
      <c r="B43" s="300" t="s">
        <v>18</v>
      </c>
      <c r="C43" s="141" t="s">
        <v>32</v>
      </c>
      <c r="D43" s="142" t="s">
        <v>40</v>
      </c>
      <c r="E43" s="157">
        <v>2</v>
      </c>
      <c r="F43" s="155">
        <v>6</v>
      </c>
      <c r="G43" s="162">
        <v>95000</v>
      </c>
      <c r="H43" s="143"/>
      <c r="I43" s="209" t="s">
        <v>22</v>
      </c>
      <c r="J43" s="136"/>
      <c r="K43" s="27"/>
      <c r="L43" s="28"/>
      <c r="M43" s="23"/>
      <c r="N43" s="28"/>
      <c r="O43" s="29"/>
      <c r="P43" s="22"/>
      <c r="Q43" s="24"/>
      <c r="R43" s="31"/>
      <c r="S43" s="32"/>
      <c r="T43" s="26"/>
      <c r="U43" s="315"/>
    </row>
    <row r="44" spans="1:21" s="20" customFormat="1" ht="21" customHeight="1">
      <c r="A44" s="586"/>
      <c r="B44" s="301" t="s">
        <v>23</v>
      </c>
      <c r="C44" s="144" t="s">
        <v>24</v>
      </c>
      <c r="D44" s="369" t="s">
        <v>55</v>
      </c>
      <c r="E44" s="370">
        <v>6</v>
      </c>
      <c r="F44" s="439">
        <v>14.5</v>
      </c>
      <c r="G44" s="163">
        <v>85000</v>
      </c>
      <c r="H44" s="146" t="s">
        <v>246</v>
      </c>
      <c r="I44" s="210" t="s">
        <v>52</v>
      </c>
      <c r="J44" s="136"/>
      <c r="K44" s="27"/>
      <c r="L44" s="28"/>
      <c r="M44" s="23"/>
      <c r="N44" s="28"/>
      <c r="O44" s="29"/>
      <c r="P44" s="22"/>
      <c r="Q44" s="24"/>
      <c r="R44" s="31"/>
      <c r="S44" s="32"/>
      <c r="T44" s="26"/>
      <c r="U44" s="315"/>
    </row>
    <row r="45" spans="1:21" s="20" customFormat="1" ht="18.75" customHeight="1">
      <c r="A45" s="586"/>
      <c r="B45" s="302">
        <v>10</v>
      </c>
      <c r="C45" s="141" t="s">
        <v>28</v>
      </c>
      <c r="D45" s="142" t="s">
        <v>36</v>
      </c>
      <c r="E45" s="157"/>
      <c r="F45" s="155">
        <v>40</v>
      </c>
      <c r="G45" s="162">
        <v>75000</v>
      </c>
      <c r="H45" s="143"/>
      <c r="I45" s="209" t="s">
        <v>22</v>
      </c>
      <c r="J45" s="136"/>
      <c r="K45" s="27"/>
      <c r="L45" s="28"/>
      <c r="M45" s="23"/>
      <c r="N45" s="28"/>
      <c r="O45" s="29"/>
      <c r="P45" s="22"/>
      <c r="Q45" s="24"/>
      <c r="R45" s="31"/>
      <c r="S45" s="32"/>
      <c r="T45" s="26"/>
      <c r="U45" s="315"/>
    </row>
    <row r="46" spans="1:21" s="20" customFormat="1" ht="18.75" customHeight="1" thickBot="1">
      <c r="A46" s="588"/>
      <c r="B46" s="303">
        <v>9</v>
      </c>
      <c r="C46" s="203" t="s">
        <v>28</v>
      </c>
      <c r="D46" s="186" t="s">
        <v>36</v>
      </c>
      <c r="E46" s="211"/>
      <c r="F46" s="217">
        <v>120</v>
      </c>
      <c r="G46" s="205">
        <v>75000</v>
      </c>
      <c r="H46" s="206"/>
      <c r="I46" s="207" t="s">
        <v>22</v>
      </c>
      <c r="J46" s="136"/>
      <c r="K46" s="27"/>
      <c r="L46" s="28"/>
      <c r="M46" s="23"/>
      <c r="N46" s="28"/>
      <c r="O46" s="29"/>
      <c r="P46" s="22"/>
      <c r="Q46" s="24"/>
      <c r="R46" s="31"/>
      <c r="S46" s="32"/>
      <c r="T46" s="26"/>
      <c r="U46" s="315"/>
    </row>
    <row r="47" spans="1:21" s="42" customFormat="1" ht="18" customHeight="1">
      <c r="A47" s="585">
        <v>720</v>
      </c>
      <c r="B47" s="304" t="s">
        <v>79</v>
      </c>
      <c r="C47" s="198" t="s">
        <v>32</v>
      </c>
      <c r="D47" s="180" t="s">
        <v>48</v>
      </c>
      <c r="E47" s="181">
        <v>3</v>
      </c>
      <c r="F47" s="445">
        <v>13</v>
      </c>
      <c r="G47" s="182">
        <v>89000</v>
      </c>
      <c r="H47" s="183"/>
      <c r="I47" s="184" t="s">
        <v>22</v>
      </c>
      <c r="J47" s="137"/>
      <c r="K47" s="33"/>
      <c r="L47" s="34"/>
      <c r="M47" s="35"/>
      <c r="N47" s="36"/>
      <c r="O47" s="37"/>
      <c r="P47" s="34"/>
      <c r="Q47" s="38"/>
      <c r="R47" s="39"/>
      <c r="S47" s="40"/>
      <c r="T47" s="41"/>
      <c r="U47" s="316"/>
    </row>
    <row r="48" spans="1:21" s="42" customFormat="1" ht="18" customHeight="1">
      <c r="A48" s="586"/>
      <c r="B48" s="305" t="s">
        <v>70</v>
      </c>
      <c r="C48" s="149" t="s">
        <v>32</v>
      </c>
      <c r="D48" s="142" t="s">
        <v>48</v>
      </c>
      <c r="E48" s="159">
        <v>8</v>
      </c>
      <c r="F48" s="446">
        <v>33</v>
      </c>
      <c r="G48" s="164">
        <v>89000</v>
      </c>
      <c r="H48" s="147" t="s">
        <v>80</v>
      </c>
      <c r="I48" s="219" t="s">
        <v>22</v>
      </c>
      <c r="J48" s="137"/>
      <c r="K48" s="33"/>
      <c r="L48" s="34"/>
      <c r="M48" s="35"/>
      <c r="N48" s="36"/>
      <c r="O48" s="37"/>
      <c r="P48" s="34"/>
      <c r="Q48" s="38"/>
      <c r="R48" s="39"/>
      <c r="S48" s="40"/>
      <c r="T48" s="41"/>
      <c r="U48" s="316"/>
    </row>
    <row r="49" spans="1:21" s="42" customFormat="1" ht="18" customHeight="1">
      <c r="A49" s="586"/>
      <c r="B49" s="305" t="s">
        <v>70</v>
      </c>
      <c r="C49" s="149" t="s">
        <v>32</v>
      </c>
      <c r="D49" s="142" t="s">
        <v>81</v>
      </c>
      <c r="E49" s="159">
        <v>4</v>
      </c>
      <c r="F49" s="446">
        <v>22</v>
      </c>
      <c r="G49" s="164">
        <v>89000</v>
      </c>
      <c r="H49" s="147"/>
      <c r="I49" s="219" t="s">
        <v>22</v>
      </c>
      <c r="J49" s="137">
        <f>MMULT(F48,G48)</f>
        <v>2937000</v>
      </c>
      <c r="K49" s="33"/>
      <c r="L49" s="34"/>
      <c r="M49" s="43"/>
      <c r="N49" s="36"/>
      <c r="O49" s="37"/>
      <c r="P49" s="34"/>
      <c r="Q49" s="38"/>
      <c r="R49" s="44">
        <v>11</v>
      </c>
      <c r="S49" s="45">
        <f>MMULT(R49,4.05)</f>
        <v>44.55</v>
      </c>
      <c r="T49" s="41"/>
      <c r="U49" s="316"/>
    </row>
    <row r="50" spans="1:21" s="42" customFormat="1" ht="23.25" customHeight="1">
      <c r="A50" s="586"/>
      <c r="B50" s="305" t="s">
        <v>25</v>
      </c>
      <c r="C50" s="149" t="s">
        <v>32</v>
      </c>
      <c r="D50" s="142" t="s">
        <v>48</v>
      </c>
      <c r="E50" s="159">
        <v>1</v>
      </c>
      <c r="F50" s="446">
        <v>4</v>
      </c>
      <c r="G50" s="164">
        <v>89000</v>
      </c>
      <c r="H50" s="147" t="s">
        <v>82</v>
      </c>
      <c r="I50" s="219" t="s">
        <v>22</v>
      </c>
      <c r="J50" s="137"/>
      <c r="K50" s="33"/>
      <c r="L50" s="34"/>
      <c r="M50" s="43"/>
      <c r="N50" s="36"/>
      <c r="O50" s="37"/>
      <c r="P50" s="34"/>
      <c r="Q50" s="38"/>
      <c r="R50" s="44"/>
      <c r="S50" s="45"/>
      <c r="T50" s="41"/>
      <c r="U50" s="316"/>
    </row>
    <row r="51" spans="1:21" s="42" customFormat="1" ht="18" customHeight="1">
      <c r="A51" s="586"/>
      <c r="B51" s="305" t="s">
        <v>25</v>
      </c>
      <c r="C51" s="149" t="s">
        <v>32</v>
      </c>
      <c r="D51" s="142" t="s">
        <v>83</v>
      </c>
      <c r="E51" s="159">
        <v>3</v>
      </c>
      <c r="F51" s="446">
        <v>12</v>
      </c>
      <c r="G51" s="164">
        <v>89000</v>
      </c>
      <c r="H51" s="147" t="s">
        <v>84</v>
      </c>
      <c r="I51" s="219" t="s">
        <v>22</v>
      </c>
      <c r="J51" s="137">
        <f>MMULT(F50,G50)</f>
        <v>356000</v>
      </c>
      <c r="K51" s="33"/>
      <c r="L51" s="34"/>
      <c r="M51" s="43"/>
      <c r="N51" s="36"/>
      <c r="O51" s="37"/>
      <c r="P51" s="34"/>
      <c r="Q51" s="38"/>
      <c r="R51" s="44">
        <v>6</v>
      </c>
      <c r="S51" s="45">
        <f>MMULT(R51,3.8)</f>
        <v>22.799999999999997</v>
      </c>
      <c r="T51" s="41"/>
      <c r="U51" s="316"/>
    </row>
    <row r="52" spans="1:21" s="42" customFormat="1" ht="18" customHeight="1">
      <c r="A52" s="586"/>
      <c r="B52" s="305" t="s">
        <v>49</v>
      </c>
      <c r="C52" s="149" t="s">
        <v>32</v>
      </c>
      <c r="D52" s="142" t="s">
        <v>48</v>
      </c>
      <c r="E52" s="159">
        <v>1</v>
      </c>
      <c r="F52" s="446">
        <v>4</v>
      </c>
      <c r="G52" s="164">
        <v>98000</v>
      </c>
      <c r="H52" s="147" t="s">
        <v>85</v>
      </c>
      <c r="I52" s="219" t="s">
        <v>22</v>
      </c>
      <c r="J52" s="137"/>
      <c r="K52" s="33"/>
      <c r="L52" s="34"/>
      <c r="M52" s="43"/>
      <c r="N52" s="36"/>
      <c r="O52" s="37"/>
      <c r="P52" s="34"/>
      <c r="Q52" s="38"/>
      <c r="R52" s="44"/>
      <c r="S52" s="45"/>
      <c r="T52" s="41"/>
      <c r="U52" s="316"/>
    </row>
    <row r="53" spans="1:21" s="42" customFormat="1" ht="18" customHeight="1">
      <c r="A53" s="586"/>
      <c r="B53" s="305">
        <v>12</v>
      </c>
      <c r="C53" s="149" t="s">
        <v>86</v>
      </c>
      <c r="D53" s="142" t="s">
        <v>87</v>
      </c>
      <c r="E53" s="160">
        <v>18</v>
      </c>
      <c r="F53" s="446">
        <v>20</v>
      </c>
      <c r="G53" s="164">
        <v>69000</v>
      </c>
      <c r="H53" s="147"/>
      <c r="I53" s="219" t="s">
        <v>22</v>
      </c>
      <c r="J53" s="137"/>
      <c r="K53" s="33"/>
      <c r="L53" s="34"/>
      <c r="M53" s="43"/>
      <c r="N53" s="36"/>
      <c r="O53" s="37"/>
      <c r="P53" s="34"/>
      <c r="Q53" s="38"/>
      <c r="R53" s="44"/>
      <c r="S53" s="45"/>
      <c r="T53" s="41"/>
      <c r="U53" s="316"/>
    </row>
    <row r="54" spans="1:21" s="42" customFormat="1" ht="18" customHeight="1">
      <c r="A54" s="586"/>
      <c r="B54" s="305" t="s">
        <v>18</v>
      </c>
      <c r="C54" s="149" t="s">
        <v>24</v>
      </c>
      <c r="D54" s="349" t="s">
        <v>36</v>
      </c>
      <c r="E54" s="160">
        <v>1</v>
      </c>
      <c r="F54" s="446">
        <v>2.5</v>
      </c>
      <c r="G54" s="164">
        <v>89000</v>
      </c>
      <c r="H54" s="147"/>
      <c r="I54" s="219" t="s">
        <v>22</v>
      </c>
      <c r="J54" s="137">
        <f>MMULT(F53,G53)</f>
        <v>1380000</v>
      </c>
      <c r="K54" s="46"/>
      <c r="L54" s="34"/>
      <c r="M54" s="47"/>
      <c r="N54" s="34"/>
      <c r="O54" s="38"/>
      <c r="R54" s="48">
        <v>1</v>
      </c>
      <c r="S54" s="40">
        <f>MMULT(R54,2.3)</f>
        <v>2.2999999999999998</v>
      </c>
      <c r="T54" s="41"/>
      <c r="U54" s="316"/>
    </row>
    <row r="55" spans="1:21" s="42" customFormat="1" ht="30.75" customHeight="1">
      <c r="A55" s="586"/>
      <c r="B55" s="305" t="s">
        <v>23</v>
      </c>
      <c r="C55" s="149" t="s">
        <v>28</v>
      </c>
      <c r="D55" s="349"/>
      <c r="E55" s="160"/>
      <c r="F55" s="446">
        <v>30</v>
      </c>
      <c r="G55" s="164">
        <v>75000</v>
      </c>
      <c r="H55" s="147" t="s">
        <v>220</v>
      </c>
      <c r="I55" s="219" t="s">
        <v>22</v>
      </c>
      <c r="J55" s="137"/>
      <c r="K55" s="46"/>
      <c r="L55" s="34"/>
      <c r="M55" s="47"/>
      <c r="N55" s="34"/>
      <c r="O55" s="38"/>
      <c r="R55" s="48"/>
      <c r="S55" s="40"/>
      <c r="T55" s="41"/>
      <c r="U55" s="316"/>
    </row>
    <row r="56" spans="1:21" s="42" customFormat="1" ht="18" customHeight="1">
      <c r="A56" s="586"/>
      <c r="B56" s="305" t="s">
        <v>88</v>
      </c>
      <c r="C56" s="149" t="s">
        <v>86</v>
      </c>
      <c r="D56" s="142" t="s">
        <v>36</v>
      </c>
      <c r="E56" s="160"/>
      <c r="F56" s="446">
        <v>98</v>
      </c>
      <c r="G56" s="164">
        <v>59000</v>
      </c>
      <c r="H56" s="147" t="s">
        <v>89</v>
      </c>
      <c r="I56" s="219" t="s">
        <v>22</v>
      </c>
      <c r="J56" s="137"/>
      <c r="K56" s="46"/>
      <c r="L56" s="34"/>
      <c r="M56" s="47"/>
      <c r="N56" s="34"/>
      <c r="O56" s="38"/>
      <c r="R56" s="48"/>
      <c r="S56" s="40"/>
      <c r="T56" s="41"/>
      <c r="U56" s="316"/>
    </row>
    <row r="57" spans="1:21" s="42" customFormat="1" ht="18" customHeight="1">
      <c r="A57" s="586"/>
      <c r="B57" s="305" t="s">
        <v>90</v>
      </c>
      <c r="C57" s="149" t="s">
        <v>44</v>
      </c>
      <c r="D57" s="142" t="s">
        <v>36</v>
      </c>
      <c r="E57" s="160"/>
      <c r="F57" s="446">
        <v>80</v>
      </c>
      <c r="G57" s="164">
        <v>65000</v>
      </c>
      <c r="H57" s="147"/>
      <c r="I57" s="219" t="s">
        <v>22</v>
      </c>
      <c r="J57" s="137">
        <f>MMULT(F56,G56)</f>
        <v>5782000</v>
      </c>
      <c r="K57" s="46"/>
      <c r="L57" s="49"/>
      <c r="M57" s="47"/>
      <c r="N57" s="34"/>
      <c r="O57" s="38"/>
      <c r="P57" s="34"/>
      <c r="Q57" s="38"/>
      <c r="R57" s="48">
        <v>7</v>
      </c>
      <c r="S57" s="40">
        <f>MMULT(R57,1.78)</f>
        <v>12.46</v>
      </c>
      <c r="T57" s="41"/>
      <c r="U57" s="316"/>
    </row>
    <row r="58" spans="1:21" s="42" customFormat="1" ht="33" customHeight="1">
      <c r="A58" s="587"/>
      <c r="B58" s="491" t="s">
        <v>91</v>
      </c>
      <c r="C58" s="492" t="s">
        <v>222</v>
      </c>
      <c r="D58" s="383" t="s">
        <v>36</v>
      </c>
      <c r="E58" s="493"/>
      <c r="F58" s="494">
        <v>2000</v>
      </c>
      <c r="G58" s="495">
        <v>67000</v>
      </c>
      <c r="H58" s="381" t="s">
        <v>229</v>
      </c>
      <c r="I58" s="382" t="s">
        <v>22</v>
      </c>
      <c r="J58" s="137"/>
      <c r="K58" s="46"/>
      <c r="L58" s="49"/>
      <c r="M58" s="47"/>
      <c r="N58" s="34"/>
      <c r="O58" s="38"/>
      <c r="P58" s="34"/>
      <c r="Q58" s="38"/>
      <c r="R58" s="48"/>
      <c r="S58" s="40"/>
      <c r="T58" s="41"/>
      <c r="U58" s="316"/>
    </row>
    <row r="59" spans="1:21" s="42" customFormat="1" ht="18" customHeight="1" thickBot="1">
      <c r="A59" s="588"/>
      <c r="B59" s="306" t="s">
        <v>91</v>
      </c>
      <c r="C59" s="220" t="s">
        <v>24</v>
      </c>
      <c r="D59" s="186" t="s">
        <v>36</v>
      </c>
      <c r="E59" s="221">
        <v>7</v>
      </c>
      <c r="F59" s="448">
        <v>9.5</v>
      </c>
      <c r="G59" s="188">
        <v>79000</v>
      </c>
      <c r="H59" s="189" t="s">
        <v>92</v>
      </c>
      <c r="I59" s="190" t="s">
        <v>22</v>
      </c>
      <c r="J59" s="137"/>
      <c r="K59" s="46"/>
      <c r="L59" s="50"/>
      <c r="M59" s="47"/>
      <c r="N59" s="34"/>
      <c r="O59" s="38"/>
      <c r="P59" s="34"/>
      <c r="Q59" s="38"/>
      <c r="R59" s="44"/>
      <c r="S59" s="45"/>
      <c r="T59" s="41"/>
      <c r="U59" s="316"/>
    </row>
    <row r="60" spans="1:21" s="42" customFormat="1" ht="18" customHeight="1">
      <c r="A60" s="606">
        <v>630</v>
      </c>
      <c r="B60" s="304" t="s">
        <v>57</v>
      </c>
      <c r="C60" s="179" t="s">
        <v>24</v>
      </c>
      <c r="D60" s="180" t="s">
        <v>40</v>
      </c>
      <c r="E60" s="222">
        <v>3</v>
      </c>
      <c r="F60" s="445">
        <v>13</v>
      </c>
      <c r="G60" s="182">
        <v>115000</v>
      </c>
      <c r="H60" s="201"/>
      <c r="I60" s="184" t="s">
        <v>22</v>
      </c>
      <c r="J60" s="137"/>
      <c r="K60" s="46"/>
      <c r="L60" s="50"/>
      <c r="M60" s="47"/>
      <c r="N60" s="34"/>
      <c r="O60" s="38"/>
      <c r="P60" s="34"/>
      <c r="Q60" s="38"/>
      <c r="R60" s="48"/>
      <c r="S60" s="40"/>
      <c r="T60" s="41"/>
      <c r="U60" s="316"/>
    </row>
    <row r="61" spans="1:21" s="42" customFormat="1" ht="18" customHeight="1">
      <c r="A61" s="607"/>
      <c r="B61" s="305" t="s">
        <v>59</v>
      </c>
      <c r="C61" s="150" t="s">
        <v>32</v>
      </c>
      <c r="D61" s="142" t="s">
        <v>40</v>
      </c>
      <c r="E61" s="160">
        <v>1</v>
      </c>
      <c r="F61" s="446">
        <v>3</v>
      </c>
      <c r="G61" s="164">
        <v>95000</v>
      </c>
      <c r="H61" s="143" t="s">
        <v>232</v>
      </c>
      <c r="I61" s="219" t="s">
        <v>22</v>
      </c>
      <c r="J61" s="137"/>
      <c r="K61" s="46"/>
      <c r="L61" s="50"/>
      <c r="M61" s="47"/>
      <c r="N61" s="34"/>
      <c r="O61" s="38"/>
      <c r="P61" s="34"/>
      <c r="Q61" s="38"/>
      <c r="R61" s="48"/>
      <c r="S61" s="40"/>
      <c r="T61" s="41"/>
      <c r="U61" s="316"/>
    </row>
    <row r="62" spans="1:21" s="42" customFormat="1" ht="18" customHeight="1">
      <c r="A62" s="607"/>
      <c r="B62" s="305" t="s">
        <v>46</v>
      </c>
      <c r="C62" s="149" t="s">
        <v>32</v>
      </c>
      <c r="D62" s="142" t="s">
        <v>40</v>
      </c>
      <c r="E62" s="160">
        <v>1</v>
      </c>
      <c r="F62" s="446">
        <v>8</v>
      </c>
      <c r="G62" s="164">
        <v>115000</v>
      </c>
      <c r="H62" s="147" t="s">
        <v>93</v>
      </c>
      <c r="I62" s="219" t="s">
        <v>22</v>
      </c>
      <c r="J62" s="137"/>
      <c r="K62" s="46"/>
      <c r="L62" s="50"/>
      <c r="M62" s="47"/>
      <c r="N62" s="34"/>
      <c r="O62" s="38"/>
      <c r="P62" s="34"/>
      <c r="Q62" s="38"/>
      <c r="R62" s="48"/>
      <c r="S62" s="40"/>
      <c r="T62" s="41"/>
      <c r="U62" s="316"/>
    </row>
    <row r="63" spans="1:21" s="42" customFormat="1" ht="30.75" customHeight="1">
      <c r="A63" s="607"/>
      <c r="B63" s="307" t="s">
        <v>23</v>
      </c>
      <c r="C63" s="151" t="s">
        <v>32</v>
      </c>
      <c r="D63" s="145" t="s">
        <v>40</v>
      </c>
      <c r="E63" s="161"/>
      <c r="F63" s="449">
        <v>120</v>
      </c>
      <c r="G63" s="165">
        <v>98000</v>
      </c>
      <c r="H63" s="146" t="s">
        <v>240</v>
      </c>
      <c r="I63" s="210" t="s">
        <v>67</v>
      </c>
      <c r="J63" s="137"/>
      <c r="K63" s="46"/>
      <c r="L63" s="50"/>
      <c r="M63" s="47"/>
      <c r="N63" s="34"/>
      <c r="O63" s="38"/>
      <c r="P63" s="34"/>
      <c r="Q63" s="38"/>
      <c r="R63" s="44"/>
      <c r="S63" s="45"/>
      <c r="T63" s="41"/>
      <c r="U63" s="316"/>
    </row>
    <row r="64" spans="1:21" s="42" customFormat="1" ht="18" customHeight="1">
      <c r="A64" s="607"/>
      <c r="B64" s="305" t="s">
        <v>23</v>
      </c>
      <c r="C64" s="150" t="s">
        <v>32</v>
      </c>
      <c r="D64" s="142" t="s">
        <v>40</v>
      </c>
      <c r="E64" s="160"/>
      <c r="F64" s="446">
        <v>80</v>
      </c>
      <c r="G64" s="164">
        <v>115000</v>
      </c>
      <c r="H64" s="143" t="s">
        <v>239</v>
      </c>
      <c r="I64" s="219" t="s">
        <v>22</v>
      </c>
      <c r="J64" s="137"/>
      <c r="K64" s="46"/>
      <c r="L64" s="50"/>
      <c r="M64" s="47"/>
      <c r="N64" s="34"/>
      <c r="O64" s="38"/>
      <c r="P64" s="34"/>
      <c r="Q64" s="38"/>
      <c r="R64" s="44"/>
      <c r="S64" s="45"/>
      <c r="T64" s="41"/>
      <c r="U64" s="316"/>
    </row>
    <row r="65" spans="1:21" s="42" customFormat="1" ht="18" customHeight="1" thickBot="1">
      <c r="A65" s="605"/>
      <c r="B65" s="306" t="s">
        <v>90</v>
      </c>
      <c r="C65" s="185" t="s">
        <v>96</v>
      </c>
      <c r="D65" s="186" t="s">
        <v>87</v>
      </c>
      <c r="E65" s="221"/>
      <c r="F65" s="448">
        <v>20</v>
      </c>
      <c r="G65" s="188">
        <v>75000</v>
      </c>
      <c r="H65" s="189" t="s">
        <v>97</v>
      </c>
      <c r="I65" s="190" t="s">
        <v>22</v>
      </c>
      <c r="J65" s="137"/>
      <c r="K65" s="46"/>
      <c r="L65" s="51"/>
      <c r="M65" s="52"/>
      <c r="N65" s="53"/>
      <c r="O65" s="54"/>
      <c r="P65" s="55"/>
      <c r="Q65" s="56"/>
      <c r="R65" s="44"/>
      <c r="S65" s="45"/>
      <c r="T65" s="41"/>
      <c r="U65" s="316"/>
    </row>
    <row r="66" spans="1:21" s="42" customFormat="1" ht="40.5" customHeight="1">
      <c r="A66" s="585">
        <v>530</v>
      </c>
      <c r="B66" s="258" t="s">
        <v>49</v>
      </c>
      <c r="C66" s="191" t="s">
        <v>32</v>
      </c>
      <c r="D66" s="192" t="s">
        <v>98</v>
      </c>
      <c r="E66" s="193"/>
      <c r="F66" s="450">
        <v>40</v>
      </c>
      <c r="G66" s="194">
        <v>115000</v>
      </c>
      <c r="H66" s="195" t="s">
        <v>99</v>
      </c>
      <c r="I66" s="196" t="s">
        <v>67</v>
      </c>
      <c r="J66" s="137"/>
      <c r="K66" s="46"/>
      <c r="L66" s="51"/>
      <c r="M66" s="52"/>
      <c r="N66" s="53"/>
      <c r="O66" s="54"/>
      <c r="P66" s="55"/>
      <c r="Q66" s="56"/>
      <c r="R66" s="44"/>
      <c r="S66" s="45"/>
      <c r="T66" s="41"/>
      <c r="U66" s="316"/>
    </row>
    <row r="67" spans="1:21" s="42" customFormat="1" ht="18" customHeight="1">
      <c r="A67" s="586"/>
      <c r="B67" s="305" t="s">
        <v>59</v>
      </c>
      <c r="C67" s="150" t="s">
        <v>24</v>
      </c>
      <c r="D67" s="142" t="s">
        <v>94</v>
      </c>
      <c r="E67" s="160">
        <v>1</v>
      </c>
      <c r="F67" s="446">
        <v>2.456</v>
      </c>
      <c r="G67" s="164">
        <v>110000</v>
      </c>
      <c r="H67" s="147"/>
      <c r="I67" s="219" t="s">
        <v>22</v>
      </c>
      <c r="J67" s="137"/>
      <c r="K67" s="46"/>
      <c r="L67" s="51"/>
      <c r="M67" s="52"/>
      <c r="N67" s="57"/>
      <c r="O67" s="58"/>
      <c r="P67" s="55"/>
      <c r="Q67" s="56"/>
      <c r="R67" s="44"/>
      <c r="S67" s="45"/>
      <c r="T67" s="41"/>
      <c r="U67" s="316"/>
    </row>
    <row r="68" spans="1:21" s="42" customFormat="1" ht="18" customHeight="1">
      <c r="A68" s="586"/>
      <c r="B68" s="305">
        <v>16</v>
      </c>
      <c r="C68" s="150" t="s">
        <v>96</v>
      </c>
      <c r="D68" s="142" t="s">
        <v>29</v>
      </c>
      <c r="E68" s="160">
        <v>1</v>
      </c>
      <c r="F68" s="446">
        <v>1.6</v>
      </c>
      <c r="G68" s="164">
        <v>79000</v>
      </c>
      <c r="H68" s="147" t="s">
        <v>100</v>
      </c>
      <c r="I68" s="219" t="s">
        <v>22</v>
      </c>
      <c r="J68" s="137"/>
      <c r="K68" s="46"/>
      <c r="L68" s="51"/>
      <c r="M68" s="52"/>
      <c r="N68" s="57"/>
      <c r="O68" s="58"/>
      <c r="P68" s="55"/>
      <c r="Q68" s="56"/>
      <c r="R68" s="44"/>
      <c r="S68" s="45"/>
      <c r="T68" s="41"/>
      <c r="U68" s="316"/>
    </row>
    <row r="69" spans="1:21" s="42" customFormat="1" ht="18" customHeight="1">
      <c r="A69" s="586"/>
      <c r="B69" s="305" t="s">
        <v>46</v>
      </c>
      <c r="C69" s="150" t="s">
        <v>24</v>
      </c>
      <c r="D69" s="142" t="s">
        <v>29</v>
      </c>
      <c r="E69" s="160">
        <v>6</v>
      </c>
      <c r="F69" s="446">
        <v>12.845000000000001</v>
      </c>
      <c r="G69" s="164">
        <v>115000</v>
      </c>
      <c r="H69" s="143" t="s">
        <v>101</v>
      </c>
      <c r="I69" s="219" t="s">
        <v>22</v>
      </c>
      <c r="J69" s="137">
        <f>MMULT(F68,G68)</f>
        <v>126400</v>
      </c>
      <c r="K69" s="46"/>
      <c r="L69" s="59"/>
      <c r="M69" s="60"/>
      <c r="N69" s="61"/>
      <c r="O69" s="62"/>
      <c r="P69" s="63"/>
      <c r="Q69" s="38"/>
      <c r="R69" s="48">
        <v>4</v>
      </c>
      <c r="S69" s="64">
        <f>MMULT(R69,2.2)</f>
        <v>8.8000000000000007</v>
      </c>
      <c r="T69" s="41"/>
      <c r="U69" s="316"/>
    </row>
    <row r="70" spans="1:21" s="42" customFormat="1" ht="18" customHeight="1">
      <c r="A70" s="586"/>
      <c r="B70" s="305" t="s">
        <v>46</v>
      </c>
      <c r="C70" s="150" t="s">
        <v>24</v>
      </c>
      <c r="D70" s="142" t="s">
        <v>36</v>
      </c>
      <c r="E70" s="160">
        <v>1</v>
      </c>
      <c r="F70" s="446">
        <v>20</v>
      </c>
      <c r="G70" s="164">
        <v>98000</v>
      </c>
      <c r="H70" s="143" t="s">
        <v>101</v>
      </c>
      <c r="I70" s="219" t="s">
        <v>22</v>
      </c>
      <c r="J70" s="137"/>
      <c r="K70" s="46"/>
      <c r="L70" s="59"/>
      <c r="M70" s="60"/>
      <c r="N70" s="61"/>
      <c r="O70" s="62"/>
      <c r="P70" s="63"/>
      <c r="Q70" s="38"/>
      <c r="R70" s="48"/>
      <c r="S70" s="64"/>
      <c r="T70" s="41"/>
      <c r="U70" s="316"/>
    </row>
    <row r="71" spans="1:21" s="42" customFormat="1" ht="24.75" customHeight="1">
      <c r="A71" s="586"/>
      <c r="B71" s="305" t="s">
        <v>46</v>
      </c>
      <c r="C71" s="150" t="s">
        <v>228</v>
      </c>
      <c r="D71" s="349" t="s">
        <v>54</v>
      </c>
      <c r="E71" s="160">
        <v>7</v>
      </c>
      <c r="F71" s="446">
        <v>14</v>
      </c>
      <c r="G71" s="164">
        <v>125000</v>
      </c>
      <c r="H71" s="143"/>
      <c r="I71" s="219" t="s">
        <v>22</v>
      </c>
      <c r="J71" s="137"/>
      <c r="K71" s="46"/>
      <c r="L71" s="59"/>
      <c r="M71" s="60"/>
      <c r="N71" s="61"/>
      <c r="O71" s="62"/>
      <c r="P71" s="63"/>
      <c r="Q71" s="38"/>
      <c r="R71" s="48"/>
      <c r="S71" s="64"/>
      <c r="T71" s="41"/>
      <c r="U71" s="316"/>
    </row>
    <row r="72" spans="1:21" s="42" customFormat="1" ht="48" customHeight="1">
      <c r="A72" s="586"/>
      <c r="B72" s="307" t="s">
        <v>18</v>
      </c>
      <c r="C72" s="152" t="s">
        <v>24</v>
      </c>
      <c r="D72" s="145" t="s">
        <v>55</v>
      </c>
      <c r="E72" s="161"/>
      <c r="F72" s="449">
        <v>20</v>
      </c>
      <c r="G72" s="165">
        <v>75000</v>
      </c>
      <c r="H72" s="146" t="s">
        <v>247</v>
      </c>
      <c r="I72" s="210" t="s">
        <v>52</v>
      </c>
      <c r="J72" s="137"/>
      <c r="K72" s="46"/>
      <c r="L72" s="59"/>
      <c r="M72" s="60"/>
      <c r="N72" s="61"/>
      <c r="O72" s="62"/>
      <c r="P72" s="63"/>
      <c r="Q72" s="38"/>
      <c r="R72" s="48"/>
      <c r="S72" s="64"/>
      <c r="T72" s="41"/>
      <c r="U72" s="316"/>
    </row>
    <row r="73" spans="1:21" s="42" customFormat="1" ht="18" customHeight="1">
      <c r="A73" s="586"/>
      <c r="B73" s="305" t="s">
        <v>18</v>
      </c>
      <c r="C73" s="150" t="s">
        <v>102</v>
      </c>
      <c r="D73" s="142" t="s">
        <v>55</v>
      </c>
      <c r="E73" s="160"/>
      <c r="F73" s="446">
        <v>5.5</v>
      </c>
      <c r="G73" s="164">
        <v>72000</v>
      </c>
      <c r="H73" s="143"/>
      <c r="I73" s="219" t="s">
        <v>22</v>
      </c>
      <c r="J73" s="137"/>
      <c r="K73" s="46"/>
      <c r="L73" s="59"/>
      <c r="M73" s="60"/>
      <c r="N73" s="61"/>
      <c r="O73" s="62"/>
      <c r="P73" s="63"/>
      <c r="Q73" s="38"/>
      <c r="R73" s="48"/>
      <c r="S73" s="64"/>
      <c r="T73" s="41"/>
      <c r="U73" s="316"/>
    </row>
    <row r="74" spans="1:21" s="42" customFormat="1" ht="18" customHeight="1">
      <c r="A74" s="586"/>
      <c r="B74" s="305" t="s">
        <v>23</v>
      </c>
      <c r="C74" s="150" t="s">
        <v>102</v>
      </c>
      <c r="D74" s="349" t="s">
        <v>55</v>
      </c>
      <c r="E74" s="160"/>
      <c r="F74" s="446">
        <v>20</v>
      </c>
      <c r="G74" s="164">
        <v>79000</v>
      </c>
      <c r="H74" s="143" t="s">
        <v>250</v>
      </c>
      <c r="I74" s="219" t="s">
        <v>22</v>
      </c>
      <c r="J74" s="137"/>
      <c r="K74" s="46"/>
      <c r="L74" s="59"/>
      <c r="M74" s="60"/>
      <c r="N74" s="61"/>
      <c r="O74" s="62"/>
      <c r="P74" s="63"/>
      <c r="Q74" s="38"/>
      <c r="R74" s="48"/>
      <c r="S74" s="64"/>
      <c r="T74" s="41"/>
      <c r="U74" s="316"/>
    </row>
    <row r="75" spans="1:21" s="42" customFormat="1" ht="18" customHeight="1">
      <c r="A75" s="586"/>
      <c r="B75" s="305" t="s">
        <v>23</v>
      </c>
      <c r="C75" s="150" t="s">
        <v>102</v>
      </c>
      <c r="D75" s="142" t="s">
        <v>103</v>
      </c>
      <c r="E75" s="160">
        <v>1</v>
      </c>
      <c r="F75" s="446">
        <v>1.5</v>
      </c>
      <c r="G75" s="164">
        <v>76000</v>
      </c>
      <c r="H75" s="147" t="s">
        <v>104</v>
      </c>
      <c r="I75" s="219" t="s">
        <v>22</v>
      </c>
      <c r="J75" s="137" t="e">
        <f>MMULT(#REF!,#REF!)</f>
        <v>#REF!</v>
      </c>
      <c r="K75" s="46"/>
      <c r="L75" s="51"/>
      <c r="M75" s="60"/>
      <c r="N75" s="65"/>
      <c r="O75" s="66"/>
      <c r="P75" s="55"/>
      <c r="Q75" s="56"/>
      <c r="R75" s="67">
        <v>3</v>
      </c>
      <c r="S75" s="68">
        <f>MMULT(R75,1.53)</f>
        <v>4.59</v>
      </c>
      <c r="T75" s="41"/>
      <c r="U75" s="316"/>
    </row>
    <row r="76" spans="1:21" s="42" customFormat="1" ht="18" customHeight="1">
      <c r="A76" s="586"/>
      <c r="B76" s="305" t="s">
        <v>88</v>
      </c>
      <c r="C76" s="150" t="s">
        <v>102</v>
      </c>
      <c r="D76" s="349" t="s">
        <v>55</v>
      </c>
      <c r="E76" s="160"/>
      <c r="F76" s="446">
        <v>20</v>
      </c>
      <c r="G76" s="164">
        <v>79000</v>
      </c>
      <c r="H76" s="147" t="s">
        <v>256</v>
      </c>
      <c r="I76" s="219" t="s">
        <v>22</v>
      </c>
      <c r="J76" s="137"/>
      <c r="K76" s="46"/>
      <c r="L76" s="51"/>
      <c r="M76" s="60"/>
      <c r="N76" s="65"/>
      <c r="O76" s="66"/>
      <c r="P76" s="55"/>
      <c r="Q76" s="56"/>
      <c r="R76" s="67"/>
      <c r="S76" s="68"/>
      <c r="T76" s="41"/>
      <c r="U76" s="316"/>
    </row>
    <row r="77" spans="1:21" s="42" customFormat="1" ht="18" customHeight="1">
      <c r="A77" s="586"/>
      <c r="B77" s="305" t="s">
        <v>91</v>
      </c>
      <c r="C77" s="150" t="s">
        <v>102</v>
      </c>
      <c r="D77" s="142" t="s">
        <v>55</v>
      </c>
      <c r="E77" s="159"/>
      <c r="F77" s="446">
        <v>12</v>
      </c>
      <c r="G77" s="164">
        <v>69000</v>
      </c>
      <c r="H77" s="147" t="s">
        <v>105</v>
      </c>
      <c r="I77" s="219" t="s">
        <v>22</v>
      </c>
      <c r="J77" s="137"/>
      <c r="K77" s="46"/>
      <c r="L77" s="51"/>
      <c r="M77" s="60"/>
      <c r="N77" s="65"/>
      <c r="O77" s="66"/>
      <c r="P77" s="55"/>
      <c r="Q77" s="56"/>
      <c r="R77" s="67"/>
      <c r="S77" s="68"/>
      <c r="T77" s="41"/>
      <c r="U77" s="316"/>
    </row>
    <row r="78" spans="1:21" s="42" customFormat="1" ht="18" customHeight="1" thickBot="1">
      <c r="A78" s="588"/>
      <c r="B78" s="306" t="s">
        <v>91</v>
      </c>
      <c r="C78" s="185" t="s">
        <v>102</v>
      </c>
      <c r="D78" s="186" t="s">
        <v>25</v>
      </c>
      <c r="E78" s="187">
        <v>2</v>
      </c>
      <c r="F78" s="448">
        <v>2</v>
      </c>
      <c r="G78" s="188">
        <v>69000</v>
      </c>
      <c r="H78" s="189" t="s">
        <v>106</v>
      </c>
      <c r="I78" s="190" t="s">
        <v>22</v>
      </c>
      <c r="J78" s="137"/>
      <c r="K78" s="69"/>
      <c r="L78" s="70"/>
      <c r="M78" s="71"/>
      <c r="N78" s="72"/>
      <c r="O78" s="73"/>
      <c r="P78" s="63"/>
      <c r="Q78" s="37"/>
      <c r="R78" s="74"/>
      <c r="S78" s="45"/>
      <c r="T78" s="41"/>
      <c r="U78" s="316"/>
    </row>
    <row r="79" spans="1:21" s="42" customFormat="1" ht="18" customHeight="1">
      <c r="A79" s="615">
        <v>426</v>
      </c>
      <c r="B79" s="304" t="s">
        <v>107</v>
      </c>
      <c r="C79" s="179" t="s">
        <v>108</v>
      </c>
      <c r="D79" s="180" t="s">
        <v>25</v>
      </c>
      <c r="E79" s="181"/>
      <c r="F79" s="445">
        <v>25</v>
      </c>
      <c r="G79" s="182">
        <v>145000</v>
      </c>
      <c r="H79" s="183"/>
      <c r="I79" s="184" t="s">
        <v>22</v>
      </c>
      <c r="J79" s="137"/>
      <c r="K79" s="69"/>
      <c r="L79" s="70"/>
      <c r="M79" s="71"/>
      <c r="N79" s="72"/>
      <c r="O79" s="73"/>
      <c r="P79" s="63"/>
      <c r="Q79" s="37"/>
      <c r="R79" s="74"/>
      <c r="S79" s="45"/>
      <c r="T79" s="41"/>
      <c r="U79" s="316"/>
    </row>
    <row r="80" spans="1:21" s="42" customFormat="1" ht="18" customHeight="1">
      <c r="A80" s="616"/>
      <c r="B80" s="305" t="s">
        <v>70</v>
      </c>
      <c r="C80" s="150" t="s">
        <v>108</v>
      </c>
      <c r="D80" s="142" t="s">
        <v>71</v>
      </c>
      <c r="E80" s="159">
        <v>12</v>
      </c>
      <c r="F80" s="446">
        <v>30</v>
      </c>
      <c r="G80" s="164">
        <v>145000</v>
      </c>
      <c r="H80" s="147"/>
      <c r="I80" s="219" t="s">
        <v>22</v>
      </c>
      <c r="J80" s="137"/>
      <c r="K80" s="75"/>
      <c r="L80" s="59"/>
      <c r="M80" s="71"/>
      <c r="N80" s="72"/>
      <c r="O80" s="73"/>
      <c r="P80" s="63"/>
      <c r="Q80" s="37"/>
      <c r="R80" s="76"/>
      <c r="S80" s="40"/>
      <c r="T80" s="41"/>
      <c r="U80" s="316"/>
    </row>
    <row r="81" spans="1:21" s="42" customFormat="1" ht="18" customHeight="1">
      <c r="A81" s="616"/>
      <c r="B81" s="305" t="s">
        <v>25</v>
      </c>
      <c r="C81" s="150" t="s">
        <v>108</v>
      </c>
      <c r="D81" s="349" t="s">
        <v>55</v>
      </c>
      <c r="E81" s="159">
        <v>1</v>
      </c>
      <c r="F81" s="446">
        <v>3.37</v>
      </c>
      <c r="G81" s="164">
        <v>165000</v>
      </c>
      <c r="H81" s="147" t="s">
        <v>233</v>
      </c>
      <c r="I81" s="219" t="s">
        <v>22</v>
      </c>
      <c r="J81" s="137"/>
      <c r="K81" s="75"/>
      <c r="L81" s="59"/>
      <c r="M81" s="71"/>
      <c r="N81" s="72"/>
      <c r="O81" s="73"/>
      <c r="P81" s="63"/>
      <c r="Q81" s="37"/>
      <c r="R81" s="76"/>
      <c r="S81" s="40"/>
      <c r="T81" s="41"/>
      <c r="U81" s="316"/>
    </row>
    <row r="82" spans="1:21" s="42" customFormat="1" ht="18" customHeight="1">
      <c r="A82" s="616"/>
      <c r="B82" s="305" t="s">
        <v>57</v>
      </c>
      <c r="C82" s="150" t="s">
        <v>108</v>
      </c>
      <c r="D82" s="142" t="s">
        <v>55</v>
      </c>
      <c r="E82" s="159"/>
      <c r="F82" s="446">
        <v>3.7</v>
      </c>
      <c r="G82" s="164">
        <v>145000</v>
      </c>
      <c r="H82" s="147"/>
      <c r="I82" s="219" t="s">
        <v>22</v>
      </c>
      <c r="J82" s="137"/>
      <c r="K82" s="75"/>
      <c r="L82" s="59"/>
      <c r="M82" s="71"/>
      <c r="N82" s="72"/>
      <c r="O82" s="73"/>
      <c r="P82" s="63"/>
      <c r="Q82" s="37"/>
      <c r="R82" s="76"/>
      <c r="S82" s="40"/>
      <c r="T82" s="41"/>
      <c r="U82" s="316"/>
    </row>
    <row r="83" spans="1:21" s="42" customFormat="1" ht="18" customHeight="1">
      <c r="A83" s="616"/>
      <c r="B83" s="305" t="s">
        <v>59</v>
      </c>
      <c r="C83" s="150" t="s">
        <v>108</v>
      </c>
      <c r="D83" s="142" t="s">
        <v>55</v>
      </c>
      <c r="E83" s="159"/>
      <c r="F83" s="446">
        <v>40</v>
      </c>
      <c r="G83" s="164">
        <v>135000</v>
      </c>
      <c r="H83" s="147"/>
      <c r="I83" s="219" t="s">
        <v>22</v>
      </c>
      <c r="J83" s="137"/>
      <c r="K83" s="75"/>
      <c r="L83" s="59"/>
      <c r="M83" s="71"/>
      <c r="N83" s="72"/>
      <c r="O83" s="73"/>
      <c r="P83" s="63"/>
      <c r="Q83" s="37"/>
      <c r="R83" s="76"/>
      <c r="S83" s="40"/>
      <c r="T83" s="41"/>
      <c r="U83" s="316"/>
    </row>
    <row r="84" spans="1:21" s="42" customFormat="1" ht="18" customHeight="1">
      <c r="A84" s="616"/>
      <c r="B84" s="305" t="s">
        <v>18</v>
      </c>
      <c r="C84" s="153" t="s">
        <v>109</v>
      </c>
      <c r="D84" s="154" t="s">
        <v>103</v>
      </c>
      <c r="E84" s="159"/>
      <c r="F84" s="446">
        <v>21</v>
      </c>
      <c r="G84" s="164">
        <v>85000</v>
      </c>
      <c r="H84" s="147" t="s">
        <v>104</v>
      </c>
      <c r="I84" s="219" t="s">
        <v>22</v>
      </c>
      <c r="J84" s="137" t="e">
        <f>MMULT(#REF!,#REF!)</f>
        <v>#REF!</v>
      </c>
      <c r="K84" s="33"/>
      <c r="L84" s="77"/>
      <c r="M84" s="71"/>
      <c r="N84" s="72"/>
      <c r="O84" s="73"/>
      <c r="P84" s="63"/>
      <c r="Q84" s="37"/>
      <c r="R84" s="74">
        <v>1</v>
      </c>
      <c r="S84" s="45">
        <v>1.38</v>
      </c>
      <c r="T84" s="41"/>
      <c r="U84" s="316"/>
    </row>
    <row r="85" spans="1:21" s="42" customFormat="1" ht="18" customHeight="1">
      <c r="A85" s="616"/>
      <c r="B85" s="305" t="s">
        <v>18</v>
      </c>
      <c r="C85" s="153" t="s">
        <v>109</v>
      </c>
      <c r="D85" s="154" t="s">
        <v>40</v>
      </c>
      <c r="E85" s="159"/>
      <c r="F85" s="446">
        <v>10</v>
      </c>
      <c r="G85" s="164">
        <v>85000</v>
      </c>
      <c r="H85" s="147" t="s">
        <v>104</v>
      </c>
      <c r="I85" s="219" t="s">
        <v>22</v>
      </c>
      <c r="J85" s="137">
        <f t="shared" ref="J85:J86" si="3">MMULT(F84,G84)</f>
        <v>1785000</v>
      </c>
      <c r="K85" s="33"/>
      <c r="L85" s="77"/>
      <c r="M85" s="71"/>
      <c r="N85" s="72"/>
      <c r="O85" s="73"/>
      <c r="P85" s="63"/>
      <c r="Q85" s="37"/>
      <c r="R85" s="74">
        <v>6</v>
      </c>
      <c r="S85" s="45">
        <f>MMULT(R85,1.47)</f>
        <v>8.82</v>
      </c>
      <c r="T85" s="41"/>
      <c r="U85" s="316"/>
    </row>
    <row r="86" spans="1:21" s="42" customFormat="1" ht="18" customHeight="1">
      <c r="A86" s="616"/>
      <c r="B86" s="305" t="s">
        <v>18</v>
      </c>
      <c r="C86" s="153" t="s">
        <v>109</v>
      </c>
      <c r="D86" s="154" t="s">
        <v>29</v>
      </c>
      <c r="E86" s="159"/>
      <c r="F86" s="446">
        <v>13</v>
      </c>
      <c r="G86" s="164">
        <v>85000</v>
      </c>
      <c r="H86" s="147" t="s">
        <v>104</v>
      </c>
      <c r="I86" s="219" t="s">
        <v>22</v>
      </c>
      <c r="J86" s="137">
        <f t="shared" si="3"/>
        <v>850000</v>
      </c>
      <c r="K86" s="33"/>
      <c r="L86" s="77"/>
      <c r="M86" s="71"/>
      <c r="N86" s="72"/>
      <c r="O86" s="73"/>
      <c r="P86" s="63"/>
      <c r="Q86" s="37"/>
      <c r="R86" s="74"/>
      <c r="S86" s="45"/>
      <c r="T86" s="41"/>
      <c r="U86" s="316"/>
    </row>
    <row r="87" spans="1:21" s="42" customFormat="1" ht="18" customHeight="1">
      <c r="A87" s="616"/>
      <c r="B87" s="305" t="s">
        <v>18</v>
      </c>
      <c r="C87" s="153" t="s">
        <v>108</v>
      </c>
      <c r="D87" s="324" t="s">
        <v>25</v>
      </c>
      <c r="E87" s="159">
        <v>4</v>
      </c>
      <c r="F87" s="446">
        <v>4.5</v>
      </c>
      <c r="G87" s="164">
        <v>135000</v>
      </c>
      <c r="H87" s="147"/>
      <c r="I87" s="219" t="s">
        <v>22</v>
      </c>
      <c r="J87" s="137"/>
      <c r="K87" s="33"/>
      <c r="L87" s="77"/>
      <c r="M87" s="71"/>
      <c r="N87" s="72"/>
      <c r="O87" s="73"/>
      <c r="P87" s="63"/>
      <c r="Q87" s="37"/>
      <c r="R87" s="74"/>
      <c r="S87" s="45"/>
      <c r="T87" s="41"/>
      <c r="U87" s="316"/>
    </row>
    <row r="88" spans="1:21" s="42" customFormat="1" ht="18" customHeight="1">
      <c r="A88" s="616"/>
      <c r="B88" s="305" t="s">
        <v>64</v>
      </c>
      <c r="C88" s="463" t="s">
        <v>108</v>
      </c>
      <c r="D88" s="464" t="s">
        <v>25</v>
      </c>
      <c r="E88" s="465"/>
      <c r="F88" s="456">
        <v>15</v>
      </c>
      <c r="G88" s="164">
        <v>135000</v>
      </c>
      <c r="H88" s="143" t="s">
        <v>258</v>
      </c>
      <c r="I88" s="209" t="s">
        <v>22</v>
      </c>
      <c r="J88" s="137">
        <f>MMULT(F86,G86)</f>
        <v>1105000</v>
      </c>
      <c r="K88" s="33"/>
      <c r="L88" s="77"/>
      <c r="M88" s="71"/>
      <c r="N88" s="72"/>
      <c r="O88" s="73"/>
      <c r="P88" s="63"/>
      <c r="Q88" s="37"/>
      <c r="R88" s="74"/>
      <c r="S88" s="45"/>
      <c r="T88" s="41"/>
      <c r="U88" s="316"/>
    </row>
    <row r="89" spans="1:21" s="42" customFormat="1" ht="18" customHeight="1">
      <c r="A89" s="616"/>
      <c r="B89" s="305" t="s">
        <v>23</v>
      </c>
      <c r="C89" s="463" t="s">
        <v>108</v>
      </c>
      <c r="D89" s="464" t="s">
        <v>50</v>
      </c>
      <c r="E89" s="465">
        <v>5</v>
      </c>
      <c r="F89" s="456">
        <v>5</v>
      </c>
      <c r="G89" s="164">
        <v>135000</v>
      </c>
      <c r="H89" s="143"/>
      <c r="I89" s="209" t="s">
        <v>22</v>
      </c>
      <c r="J89" s="137"/>
      <c r="K89" s="33"/>
      <c r="L89" s="77"/>
      <c r="M89" s="71"/>
      <c r="N89" s="72"/>
      <c r="O89" s="73"/>
      <c r="P89" s="63"/>
      <c r="Q89" s="37"/>
      <c r="R89" s="74"/>
      <c r="S89" s="45"/>
      <c r="T89" s="41"/>
      <c r="U89" s="316"/>
    </row>
    <row r="90" spans="1:21" s="42" customFormat="1" ht="18" customHeight="1">
      <c r="A90" s="616"/>
      <c r="B90" s="305" t="s">
        <v>23</v>
      </c>
      <c r="C90" s="153" t="s">
        <v>102</v>
      </c>
      <c r="D90" s="324" t="s">
        <v>25</v>
      </c>
      <c r="E90" s="159"/>
      <c r="F90" s="446">
        <v>20</v>
      </c>
      <c r="G90" s="164">
        <v>75000</v>
      </c>
      <c r="H90" s="147"/>
      <c r="I90" s="219" t="s">
        <v>22</v>
      </c>
      <c r="J90" s="137"/>
      <c r="K90" s="33"/>
      <c r="L90" s="77"/>
      <c r="M90" s="71"/>
      <c r="N90" s="72"/>
      <c r="O90" s="73"/>
      <c r="P90" s="63"/>
      <c r="Q90" s="37"/>
      <c r="R90" s="74"/>
      <c r="S90" s="45"/>
      <c r="T90" s="41"/>
      <c r="U90" s="316"/>
    </row>
    <row r="91" spans="1:21" s="42" customFormat="1" ht="18" customHeight="1">
      <c r="A91" s="616"/>
      <c r="B91" s="305" t="s">
        <v>23</v>
      </c>
      <c r="C91" s="153" t="s">
        <v>102</v>
      </c>
      <c r="D91" s="324" t="s">
        <v>71</v>
      </c>
      <c r="E91" s="159"/>
      <c r="F91" s="446">
        <v>20</v>
      </c>
      <c r="G91" s="164">
        <v>79000</v>
      </c>
      <c r="H91" s="147" t="s">
        <v>230</v>
      </c>
      <c r="I91" s="219" t="s">
        <v>22</v>
      </c>
      <c r="J91" s="137"/>
      <c r="K91" s="33"/>
      <c r="L91" s="77"/>
      <c r="M91" s="71"/>
      <c r="N91" s="72"/>
      <c r="O91" s="73"/>
      <c r="P91" s="63"/>
      <c r="Q91" s="37"/>
      <c r="R91" s="74"/>
      <c r="S91" s="45"/>
      <c r="T91" s="41"/>
      <c r="U91" s="316"/>
    </row>
    <row r="92" spans="1:21" s="42" customFormat="1" ht="18" customHeight="1">
      <c r="A92" s="616"/>
      <c r="B92" s="305" t="s">
        <v>23</v>
      </c>
      <c r="C92" s="153" t="s">
        <v>102</v>
      </c>
      <c r="D92" s="324" t="s">
        <v>50</v>
      </c>
      <c r="E92" s="159"/>
      <c r="F92" s="446">
        <v>13</v>
      </c>
      <c r="G92" s="164">
        <v>79000</v>
      </c>
      <c r="H92" s="147" t="s">
        <v>257</v>
      </c>
      <c r="I92" s="219" t="s">
        <v>22</v>
      </c>
      <c r="J92" s="137"/>
      <c r="K92" s="33"/>
      <c r="L92" s="77"/>
      <c r="M92" s="71"/>
      <c r="N92" s="72"/>
      <c r="O92" s="73"/>
      <c r="P92" s="63"/>
      <c r="Q92" s="37"/>
      <c r="R92" s="74"/>
      <c r="S92" s="45"/>
      <c r="T92" s="41"/>
      <c r="U92" s="316"/>
    </row>
    <row r="93" spans="1:21" s="42" customFormat="1" ht="18" customHeight="1">
      <c r="A93" s="616"/>
      <c r="B93" s="305" t="s">
        <v>88</v>
      </c>
      <c r="C93" s="153" t="s">
        <v>102</v>
      </c>
      <c r="D93" s="324" t="s">
        <v>50</v>
      </c>
      <c r="E93" s="159"/>
      <c r="F93" s="446">
        <v>12</v>
      </c>
      <c r="G93" s="164">
        <v>79000</v>
      </c>
      <c r="H93" s="147" t="s">
        <v>257</v>
      </c>
      <c r="I93" s="219" t="s">
        <v>22</v>
      </c>
      <c r="J93" s="137"/>
      <c r="K93" s="33"/>
      <c r="L93" s="77"/>
      <c r="M93" s="71"/>
      <c r="N93" s="72"/>
      <c r="O93" s="73"/>
      <c r="P93" s="63"/>
      <c r="Q93" s="37"/>
      <c r="R93" s="74"/>
      <c r="S93" s="45"/>
      <c r="T93" s="41"/>
      <c r="U93" s="316"/>
    </row>
    <row r="94" spans="1:21" s="42" customFormat="1" ht="18" customHeight="1">
      <c r="A94" s="616"/>
      <c r="B94" s="307" t="s">
        <v>88</v>
      </c>
      <c r="C94" s="144" t="s">
        <v>108</v>
      </c>
      <c r="D94" s="369" t="s">
        <v>25</v>
      </c>
      <c r="E94" s="371"/>
      <c r="F94" s="451">
        <v>15</v>
      </c>
      <c r="G94" s="165">
        <v>137000</v>
      </c>
      <c r="H94" s="146"/>
      <c r="I94" s="210" t="s">
        <v>22</v>
      </c>
      <c r="J94" s="372"/>
      <c r="K94" s="69"/>
      <c r="L94" s="70"/>
      <c r="M94" s="373"/>
      <c r="N94" s="83"/>
      <c r="O94" s="374"/>
      <c r="P94" s="83"/>
      <c r="Q94" s="84"/>
      <c r="R94" s="74"/>
      <c r="S94" s="45"/>
      <c r="T94" s="375"/>
      <c r="U94" s="376"/>
    </row>
    <row r="95" spans="1:21" s="42" customFormat="1" ht="18" customHeight="1" thickBot="1">
      <c r="A95" s="616"/>
      <c r="B95" s="311" t="s">
        <v>110</v>
      </c>
      <c r="C95" s="386" t="s">
        <v>102</v>
      </c>
      <c r="D95" s="387" t="s">
        <v>25</v>
      </c>
      <c r="E95" s="388"/>
      <c r="F95" s="452">
        <v>8</v>
      </c>
      <c r="G95" s="214">
        <v>69000</v>
      </c>
      <c r="H95" s="360"/>
      <c r="I95" s="361" t="s">
        <v>22</v>
      </c>
      <c r="J95" s="372"/>
      <c r="K95" s="69"/>
      <c r="L95" s="70"/>
      <c r="M95" s="373"/>
      <c r="N95" s="83"/>
      <c r="O95" s="374"/>
      <c r="P95" s="83"/>
      <c r="Q95" s="84"/>
      <c r="R95" s="74"/>
      <c r="S95" s="45"/>
      <c r="T95" s="375"/>
      <c r="U95" s="376"/>
    </row>
    <row r="96" spans="1:21" s="42" customFormat="1" ht="18" customHeight="1">
      <c r="A96" s="600">
        <v>377</v>
      </c>
      <c r="B96" s="304" t="s">
        <v>112</v>
      </c>
      <c r="C96" s="179" t="s">
        <v>113</v>
      </c>
      <c r="D96" s="180" t="s">
        <v>25</v>
      </c>
      <c r="E96" s="181"/>
      <c r="F96" s="445">
        <v>17</v>
      </c>
      <c r="G96" s="182">
        <v>79000</v>
      </c>
      <c r="H96" s="183"/>
      <c r="I96" s="184" t="s">
        <v>22</v>
      </c>
      <c r="J96" s="137"/>
      <c r="K96" s="75"/>
      <c r="L96" s="77"/>
      <c r="M96" s="71"/>
      <c r="N96" s="72"/>
      <c r="O96" s="73"/>
      <c r="P96" s="63"/>
      <c r="Q96" s="37"/>
      <c r="R96" s="78"/>
      <c r="S96" s="40"/>
      <c r="T96" s="41"/>
      <c r="U96" s="316"/>
    </row>
    <row r="97" spans="1:21" s="42" customFormat="1" ht="18" customHeight="1">
      <c r="A97" s="603"/>
      <c r="B97" s="305" t="s">
        <v>46</v>
      </c>
      <c r="C97" s="150" t="s">
        <v>113</v>
      </c>
      <c r="D97" s="142" t="s">
        <v>25</v>
      </c>
      <c r="E97" s="159"/>
      <c r="F97" s="446">
        <v>20</v>
      </c>
      <c r="G97" s="164">
        <v>79000</v>
      </c>
      <c r="H97" s="147"/>
      <c r="I97" s="219" t="s">
        <v>22</v>
      </c>
      <c r="J97" s="137"/>
      <c r="K97" s="46"/>
      <c r="L97" s="79"/>
      <c r="M97" s="60"/>
      <c r="N97" s="72"/>
      <c r="O97" s="73"/>
      <c r="P97" s="72"/>
      <c r="Q97" s="37"/>
      <c r="R97" s="39"/>
      <c r="S97" s="40"/>
      <c r="T97" s="41"/>
      <c r="U97" s="316"/>
    </row>
    <row r="98" spans="1:21" s="42" customFormat="1" ht="18" customHeight="1">
      <c r="A98" s="603"/>
      <c r="B98" s="305" t="s">
        <v>23</v>
      </c>
      <c r="C98" s="150" t="s">
        <v>114</v>
      </c>
      <c r="D98" s="142" t="s">
        <v>25</v>
      </c>
      <c r="E98" s="159"/>
      <c r="F98" s="446">
        <v>6</v>
      </c>
      <c r="G98" s="164">
        <v>75000</v>
      </c>
      <c r="H98" s="147"/>
      <c r="I98" s="219" t="s">
        <v>22</v>
      </c>
      <c r="J98" s="137"/>
      <c r="K98" s="46"/>
      <c r="L98" s="79"/>
      <c r="M98" s="60"/>
      <c r="N98" s="72"/>
      <c r="O98" s="73"/>
      <c r="P98" s="72"/>
      <c r="Q98" s="37"/>
      <c r="R98" s="39"/>
      <c r="S98" s="40"/>
      <c r="T98" s="41"/>
      <c r="U98" s="316"/>
    </row>
    <row r="99" spans="1:21" s="42" customFormat="1" ht="18" customHeight="1">
      <c r="A99" s="603"/>
      <c r="B99" s="305" t="s">
        <v>23</v>
      </c>
      <c r="C99" s="150" t="s">
        <v>108</v>
      </c>
      <c r="D99" s="142" t="s">
        <v>55</v>
      </c>
      <c r="E99" s="159"/>
      <c r="F99" s="446">
        <v>22</v>
      </c>
      <c r="G99" s="164">
        <v>139000</v>
      </c>
      <c r="H99" s="147"/>
      <c r="I99" s="219" t="s">
        <v>22</v>
      </c>
      <c r="J99" s="137"/>
      <c r="K99" s="46"/>
      <c r="L99" s="79"/>
      <c r="M99" s="60"/>
      <c r="N99" s="72"/>
      <c r="O99" s="73"/>
      <c r="P99" s="72"/>
      <c r="Q99" s="37"/>
      <c r="R99" s="39"/>
      <c r="S99" s="40"/>
      <c r="T99" s="41"/>
      <c r="U99" s="316"/>
    </row>
    <row r="100" spans="1:21" s="42" customFormat="1" ht="18" customHeight="1">
      <c r="A100" s="603"/>
      <c r="B100" s="307" t="s">
        <v>23</v>
      </c>
      <c r="C100" s="152" t="s">
        <v>102</v>
      </c>
      <c r="D100" s="145" t="s">
        <v>55</v>
      </c>
      <c r="E100" s="161"/>
      <c r="F100" s="449">
        <v>17.28</v>
      </c>
      <c r="G100" s="165">
        <v>75000</v>
      </c>
      <c r="H100" s="146" t="s">
        <v>115</v>
      </c>
      <c r="I100" s="210" t="s">
        <v>52</v>
      </c>
      <c r="J100" s="137"/>
      <c r="K100" s="46"/>
      <c r="L100" s="79"/>
      <c r="M100" s="60"/>
      <c r="N100" s="72"/>
      <c r="O100" s="73"/>
      <c r="P100" s="72"/>
      <c r="Q100" s="37"/>
      <c r="R100" s="39"/>
      <c r="S100" s="40"/>
      <c r="T100" s="41"/>
      <c r="U100" s="316"/>
    </row>
    <row r="101" spans="1:21" s="42" customFormat="1" ht="18" customHeight="1">
      <c r="A101" s="603"/>
      <c r="B101" s="307" t="s">
        <v>88</v>
      </c>
      <c r="C101" s="152" t="s">
        <v>102</v>
      </c>
      <c r="D101" s="145" t="s">
        <v>116</v>
      </c>
      <c r="E101" s="161"/>
      <c r="F101" s="449">
        <v>14</v>
      </c>
      <c r="G101" s="165">
        <v>75000</v>
      </c>
      <c r="H101" s="146" t="s">
        <v>115</v>
      </c>
      <c r="I101" s="210" t="s">
        <v>52</v>
      </c>
      <c r="J101" s="137"/>
      <c r="K101" s="46"/>
      <c r="L101" s="79"/>
      <c r="M101" s="60"/>
      <c r="N101" s="72"/>
      <c r="O101" s="73"/>
      <c r="P101" s="72"/>
      <c r="Q101" s="37"/>
      <c r="R101" s="39"/>
      <c r="S101" s="40"/>
      <c r="T101" s="41"/>
      <c r="U101" s="316"/>
    </row>
    <row r="102" spans="1:21" s="42" customFormat="1" ht="18" customHeight="1">
      <c r="A102" s="603"/>
      <c r="B102" s="307" t="s">
        <v>88</v>
      </c>
      <c r="C102" s="152" t="s">
        <v>108</v>
      </c>
      <c r="D102" s="369" t="s">
        <v>25</v>
      </c>
      <c r="E102" s="161"/>
      <c r="F102" s="449">
        <v>10</v>
      </c>
      <c r="G102" s="165">
        <v>135000</v>
      </c>
      <c r="H102" s="146"/>
      <c r="I102" s="210" t="s">
        <v>22</v>
      </c>
      <c r="J102" s="137"/>
      <c r="K102" s="46"/>
      <c r="L102" s="79"/>
      <c r="M102" s="60"/>
      <c r="N102" s="72"/>
      <c r="O102" s="73"/>
      <c r="P102" s="72"/>
      <c r="Q102" s="37"/>
      <c r="R102" s="39"/>
      <c r="S102" s="40"/>
      <c r="T102" s="41"/>
      <c r="U102" s="316"/>
    </row>
    <row r="103" spans="1:21" s="42" customFormat="1" ht="18" customHeight="1">
      <c r="A103" s="603"/>
      <c r="B103" s="305" t="s">
        <v>90</v>
      </c>
      <c r="C103" s="150" t="s">
        <v>102</v>
      </c>
      <c r="D103" s="142" t="s">
        <v>50</v>
      </c>
      <c r="E103" s="159"/>
      <c r="F103" s="446">
        <v>15.5</v>
      </c>
      <c r="G103" s="164">
        <v>75000</v>
      </c>
      <c r="H103" s="147" t="s">
        <v>117</v>
      </c>
      <c r="I103" s="219" t="s">
        <v>22</v>
      </c>
      <c r="J103" s="137"/>
      <c r="K103" s="46"/>
      <c r="L103" s="79"/>
      <c r="M103" s="60"/>
      <c r="N103" s="72"/>
      <c r="O103" s="73"/>
      <c r="P103" s="72"/>
      <c r="Q103" s="37"/>
      <c r="R103" s="39"/>
      <c r="S103" s="40"/>
      <c r="T103" s="41"/>
      <c r="U103" s="316"/>
    </row>
    <row r="104" spans="1:21" s="42" customFormat="1" ht="18" customHeight="1" thickBot="1">
      <c r="A104" s="603"/>
      <c r="B104" s="305" t="s">
        <v>90</v>
      </c>
      <c r="C104" s="150" t="s">
        <v>102</v>
      </c>
      <c r="D104" s="142" t="s">
        <v>25</v>
      </c>
      <c r="E104" s="159"/>
      <c r="F104" s="446">
        <v>3</v>
      </c>
      <c r="G104" s="164">
        <v>69000</v>
      </c>
      <c r="H104" s="147" t="s">
        <v>118</v>
      </c>
      <c r="I104" s="219" t="s">
        <v>22</v>
      </c>
      <c r="J104" s="137"/>
      <c r="K104" s="46"/>
      <c r="L104" s="79"/>
      <c r="M104" s="60"/>
      <c r="N104" s="72"/>
      <c r="O104" s="73"/>
      <c r="P104" s="72"/>
      <c r="Q104" s="37"/>
      <c r="R104" s="39"/>
      <c r="S104" s="40"/>
      <c r="T104" s="41"/>
      <c r="U104" s="316"/>
    </row>
    <row r="105" spans="1:21" s="42" customFormat="1" ht="16.5" customHeight="1">
      <c r="A105" s="615">
        <v>325</v>
      </c>
      <c r="B105" s="258" t="s">
        <v>43</v>
      </c>
      <c r="C105" s="191" t="s">
        <v>108</v>
      </c>
      <c r="D105" s="192" t="s">
        <v>50</v>
      </c>
      <c r="E105" s="193"/>
      <c r="F105" s="450">
        <v>18</v>
      </c>
      <c r="G105" s="194">
        <v>135000</v>
      </c>
      <c r="H105" s="195"/>
      <c r="I105" s="196" t="s">
        <v>119</v>
      </c>
      <c r="J105" s="137"/>
      <c r="K105" s="46"/>
      <c r="L105" s="79"/>
      <c r="M105" s="60"/>
      <c r="N105" s="72"/>
      <c r="O105" s="73"/>
      <c r="P105" s="72"/>
      <c r="Q105" s="37"/>
      <c r="R105" s="44"/>
      <c r="S105" s="45"/>
      <c r="T105" s="41"/>
      <c r="U105" s="316"/>
    </row>
    <row r="106" spans="1:21" s="42" customFormat="1" ht="19.5" customHeight="1">
      <c r="A106" s="616"/>
      <c r="B106" s="305" t="s">
        <v>107</v>
      </c>
      <c r="C106" s="150" t="s">
        <v>108</v>
      </c>
      <c r="D106" s="142" t="s">
        <v>55</v>
      </c>
      <c r="E106" s="159"/>
      <c r="F106" s="446">
        <v>20</v>
      </c>
      <c r="G106" s="164">
        <v>135000</v>
      </c>
      <c r="H106" s="147" t="s">
        <v>120</v>
      </c>
      <c r="I106" s="219" t="s">
        <v>22</v>
      </c>
      <c r="J106" s="137"/>
      <c r="K106" s="46"/>
      <c r="L106" s="79"/>
      <c r="M106" s="60"/>
      <c r="N106" s="72"/>
      <c r="O106" s="73"/>
      <c r="P106" s="72"/>
      <c r="Q106" s="37"/>
      <c r="R106" s="44"/>
      <c r="S106" s="45"/>
      <c r="T106" s="41"/>
      <c r="U106" s="316"/>
    </row>
    <row r="107" spans="1:21" s="42" customFormat="1" ht="18" customHeight="1">
      <c r="A107" s="616"/>
      <c r="B107" s="305">
        <v>22</v>
      </c>
      <c r="C107" s="150" t="s">
        <v>108</v>
      </c>
      <c r="D107" s="142" t="s">
        <v>25</v>
      </c>
      <c r="E107" s="159">
        <f t="shared" ref="E107:E108" si="4">SUM(R108,P108,N108,L108)</f>
        <v>1</v>
      </c>
      <c r="F107" s="446">
        <f t="shared" ref="F107:F108" si="5">SUM(K108,M108,O108,Q108,S108)</f>
        <v>1.1120000000000001</v>
      </c>
      <c r="G107" s="164">
        <v>115000</v>
      </c>
      <c r="H107" s="147" t="s">
        <v>121</v>
      </c>
      <c r="I107" s="219" t="s">
        <v>22</v>
      </c>
      <c r="J107" s="137"/>
      <c r="K107" s="46"/>
      <c r="L107" s="79"/>
      <c r="M107" s="60"/>
      <c r="N107" s="72"/>
      <c r="O107" s="73"/>
      <c r="P107" s="72"/>
      <c r="Q107" s="37"/>
      <c r="R107" s="44"/>
      <c r="S107" s="45"/>
      <c r="T107" s="41"/>
      <c r="U107" s="316"/>
    </row>
    <row r="108" spans="1:21" s="42" customFormat="1" ht="18" customHeight="1">
      <c r="A108" s="616"/>
      <c r="B108" s="305">
        <v>20</v>
      </c>
      <c r="C108" s="150" t="s">
        <v>108</v>
      </c>
      <c r="D108" s="142" t="s">
        <v>122</v>
      </c>
      <c r="E108" s="159">
        <f t="shared" si="4"/>
        <v>1</v>
      </c>
      <c r="F108" s="446">
        <f t="shared" si="5"/>
        <v>1.5</v>
      </c>
      <c r="G108" s="164">
        <v>115000</v>
      </c>
      <c r="H108" s="147">
        <v>10.61</v>
      </c>
      <c r="I108" s="219" t="s">
        <v>22</v>
      </c>
      <c r="J108" s="137">
        <f>MMULT(F107,G107)</f>
        <v>127880.00000000001</v>
      </c>
      <c r="K108" s="33"/>
      <c r="L108" s="51"/>
      <c r="M108" s="52"/>
      <c r="N108" s="55"/>
      <c r="O108" s="54"/>
      <c r="P108" s="55"/>
      <c r="Q108" s="56"/>
      <c r="R108" s="67">
        <v>1</v>
      </c>
      <c r="S108" s="80">
        <v>1.1120000000000001</v>
      </c>
      <c r="T108" s="41"/>
      <c r="U108" s="316"/>
    </row>
    <row r="109" spans="1:21" s="42" customFormat="1" ht="18" customHeight="1">
      <c r="A109" s="616"/>
      <c r="B109" s="307" t="s">
        <v>25</v>
      </c>
      <c r="C109" s="152" t="s">
        <v>108</v>
      </c>
      <c r="D109" s="369" t="s">
        <v>55</v>
      </c>
      <c r="E109" s="371"/>
      <c r="F109" s="451">
        <v>18</v>
      </c>
      <c r="G109" s="165">
        <v>115000</v>
      </c>
      <c r="H109" s="146" t="s">
        <v>169</v>
      </c>
      <c r="I109" s="210" t="s">
        <v>52</v>
      </c>
      <c r="J109" s="137">
        <f>MMULT(F108,G108)</f>
        <v>172500</v>
      </c>
      <c r="K109" s="33"/>
      <c r="L109" s="51"/>
      <c r="M109" s="52"/>
      <c r="N109" s="55"/>
      <c r="O109" s="54"/>
      <c r="P109" s="55"/>
      <c r="Q109" s="56"/>
      <c r="R109" s="67">
        <v>1</v>
      </c>
      <c r="S109" s="80">
        <v>1.5</v>
      </c>
      <c r="T109" s="41"/>
      <c r="U109" s="316"/>
    </row>
    <row r="110" spans="1:21" s="42" customFormat="1" ht="18" customHeight="1">
      <c r="A110" s="616"/>
      <c r="B110" s="305" t="s">
        <v>25</v>
      </c>
      <c r="C110" s="150" t="s">
        <v>108</v>
      </c>
      <c r="D110" s="142" t="s">
        <v>71</v>
      </c>
      <c r="E110" s="159"/>
      <c r="F110" s="446">
        <v>20</v>
      </c>
      <c r="G110" s="164">
        <v>145000</v>
      </c>
      <c r="H110" s="147"/>
      <c r="I110" s="219" t="s">
        <v>22</v>
      </c>
      <c r="J110" s="137"/>
      <c r="K110" s="33"/>
      <c r="L110" s="51"/>
      <c r="M110" s="52"/>
      <c r="N110" s="55"/>
      <c r="O110" s="54"/>
      <c r="P110" s="55"/>
      <c r="Q110" s="56"/>
      <c r="R110" s="67"/>
      <c r="S110" s="80"/>
      <c r="T110" s="41"/>
      <c r="U110" s="316"/>
    </row>
    <row r="111" spans="1:21" s="42" customFormat="1" ht="18" customHeight="1">
      <c r="A111" s="616"/>
      <c r="B111" s="305" t="s">
        <v>59</v>
      </c>
      <c r="C111" s="150" t="s">
        <v>108</v>
      </c>
      <c r="D111" s="142" t="s">
        <v>25</v>
      </c>
      <c r="E111" s="159"/>
      <c r="F111" s="446">
        <v>2.84</v>
      </c>
      <c r="G111" s="164">
        <v>135000</v>
      </c>
      <c r="H111" s="147" t="s">
        <v>123</v>
      </c>
      <c r="I111" s="219" t="s">
        <v>22</v>
      </c>
      <c r="J111" s="137"/>
      <c r="K111" s="33"/>
      <c r="L111" s="51"/>
      <c r="M111" s="52"/>
      <c r="N111" s="55"/>
      <c r="O111" s="54"/>
      <c r="P111" s="55"/>
      <c r="Q111" s="56"/>
      <c r="R111" s="67"/>
      <c r="S111" s="80"/>
      <c r="T111" s="41"/>
      <c r="U111" s="316"/>
    </row>
    <row r="112" spans="1:21" s="42" customFormat="1" ht="18" customHeight="1">
      <c r="A112" s="616"/>
      <c r="B112" s="305" t="s">
        <v>46</v>
      </c>
      <c r="C112" s="150" t="s">
        <v>108</v>
      </c>
      <c r="D112" s="142" t="s">
        <v>25</v>
      </c>
      <c r="E112" s="159">
        <v>1</v>
      </c>
      <c r="F112" s="446">
        <v>1</v>
      </c>
      <c r="G112" s="164">
        <v>115000</v>
      </c>
      <c r="H112" s="147"/>
      <c r="I112" s="219" t="s">
        <v>22</v>
      </c>
      <c r="J112" s="137"/>
      <c r="K112" s="33"/>
      <c r="L112" s="51"/>
      <c r="M112" s="52"/>
      <c r="N112" s="55"/>
      <c r="O112" s="54"/>
      <c r="P112" s="55"/>
      <c r="Q112" s="56"/>
      <c r="R112" s="67"/>
      <c r="S112" s="80"/>
      <c r="T112" s="41"/>
      <c r="U112" s="316"/>
    </row>
    <row r="113" spans="1:21" s="42" customFormat="1" ht="18" customHeight="1">
      <c r="A113" s="616"/>
      <c r="B113" s="305" t="s">
        <v>18</v>
      </c>
      <c r="C113" s="150" t="s">
        <v>108</v>
      </c>
      <c r="D113" s="142" t="s">
        <v>71</v>
      </c>
      <c r="E113" s="159"/>
      <c r="F113" s="446">
        <v>40</v>
      </c>
      <c r="G113" s="164">
        <v>135000</v>
      </c>
      <c r="H113" s="147"/>
      <c r="I113" s="219" t="s">
        <v>22</v>
      </c>
      <c r="J113" s="137"/>
      <c r="K113" s="33"/>
      <c r="L113" s="51"/>
      <c r="M113" s="52"/>
      <c r="N113" s="55"/>
      <c r="O113" s="54"/>
      <c r="P113" s="55"/>
      <c r="Q113" s="56"/>
      <c r="R113" s="67"/>
      <c r="S113" s="80"/>
      <c r="T113" s="41"/>
      <c r="U113" s="316"/>
    </row>
    <row r="114" spans="1:21" s="42" customFormat="1" ht="18" customHeight="1">
      <c r="A114" s="616"/>
      <c r="B114" s="305">
        <v>12</v>
      </c>
      <c r="C114" s="150" t="s">
        <v>124</v>
      </c>
      <c r="D114" s="142" t="s">
        <v>25</v>
      </c>
      <c r="E114" s="159">
        <v>5</v>
      </c>
      <c r="F114" s="446">
        <v>5</v>
      </c>
      <c r="G114" s="164">
        <v>75000</v>
      </c>
      <c r="H114" s="147"/>
      <c r="I114" s="219" t="s">
        <v>22</v>
      </c>
      <c r="J114" s="137"/>
      <c r="K114" s="33"/>
      <c r="L114" s="51"/>
      <c r="M114" s="52"/>
      <c r="N114" s="55"/>
      <c r="O114" s="54"/>
      <c r="P114" s="55"/>
      <c r="Q114" s="56"/>
      <c r="R114" s="67"/>
      <c r="S114" s="80"/>
      <c r="T114" s="41"/>
      <c r="U114" s="316"/>
    </row>
    <row r="115" spans="1:21" s="42" customFormat="1" ht="18" customHeight="1">
      <c r="A115" s="616"/>
      <c r="B115" s="305" t="s">
        <v>18</v>
      </c>
      <c r="C115" s="150" t="s">
        <v>124</v>
      </c>
      <c r="D115" s="142" t="s">
        <v>25</v>
      </c>
      <c r="E115" s="159"/>
      <c r="F115" s="446">
        <v>17</v>
      </c>
      <c r="G115" s="164">
        <v>75000</v>
      </c>
      <c r="H115" s="147" t="s">
        <v>125</v>
      </c>
      <c r="I115" s="219" t="s">
        <v>22</v>
      </c>
      <c r="J115" s="137">
        <f>MMULT(F114,G114)</f>
        <v>375000</v>
      </c>
      <c r="K115" s="33"/>
      <c r="L115" s="51"/>
      <c r="M115" s="52"/>
      <c r="N115" s="55"/>
      <c r="O115" s="58"/>
      <c r="P115" s="63"/>
      <c r="Q115" s="38"/>
      <c r="R115" s="81">
        <v>3</v>
      </c>
      <c r="S115" s="40">
        <v>0.64800000000000002</v>
      </c>
      <c r="T115" s="41"/>
      <c r="U115" s="316"/>
    </row>
    <row r="116" spans="1:21" s="42" customFormat="1" ht="18" customHeight="1">
      <c r="A116" s="616"/>
      <c r="B116" s="305" t="s">
        <v>18</v>
      </c>
      <c r="C116" s="150" t="s">
        <v>108</v>
      </c>
      <c r="D116" s="142" t="s">
        <v>55</v>
      </c>
      <c r="E116" s="159"/>
      <c r="F116" s="446">
        <v>60</v>
      </c>
      <c r="G116" s="164">
        <v>135000</v>
      </c>
      <c r="H116" s="147"/>
      <c r="I116" s="219" t="s">
        <v>22</v>
      </c>
      <c r="J116" s="137"/>
      <c r="K116" s="33"/>
      <c r="L116" s="51"/>
      <c r="M116" s="82"/>
      <c r="N116" s="63"/>
      <c r="O116" s="54"/>
      <c r="P116" s="72"/>
      <c r="Q116" s="38"/>
      <c r="R116" s="44"/>
      <c r="S116" s="45"/>
      <c r="T116" s="41"/>
      <c r="U116" s="316"/>
    </row>
    <row r="117" spans="1:21" s="42" customFormat="1" ht="18" customHeight="1">
      <c r="A117" s="616"/>
      <c r="B117" s="307" t="s">
        <v>18</v>
      </c>
      <c r="C117" s="152" t="s">
        <v>108</v>
      </c>
      <c r="D117" s="369" t="s">
        <v>103</v>
      </c>
      <c r="E117" s="371"/>
      <c r="F117" s="451">
        <v>120</v>
      </c>
      <c r="G117" s="165">
        <v>98000</v>
      </c>
      <c r="H117" s="146" t="s">
        <v>249</v>
      </c>
      <c r="I117" s="210" t="s">
        <v>119</v>
      </c>
      <c r="J117" s="137">
        <f>MMULT(F116,G116)</f>
        <v>8100000</v>
      </c>
      <c r="K117" s="33"/>
      <c r="L117" s="51"/>
      <c r="M117" s="82"/>
      <c r="N117" s="63"/>
      <c r="O117" s="54"/>
      <c r="P117" s="83"/>
      <c r="Q117" s="84"/>
      <c r="R117" s="44">
        <v>1</v>
      </c>
      <c r="S117" s="45">
        <v>0.99</v>
      </c>
      <c r="T117" s="41"/>
      <c r="U117" s="316"/>
    </row>
    <row r="118" spans="1:21" s="42" customFormat="1" ht="18" customHeight="1">
      <c r="A118" s="616"/>
      <c r="B118" s="305" t="s">
        <v>64</v>
      </c>
      <c r="C118" s="150" t="s">
        <v>108</v>
      </c>
      <c r="D118" s="349" t="s">
        <v>103</v>
      </c>
      <c r="E118" s="159"/>
      <c r="F118" s="446">
        <v>8</v>
      </c>
      <c r="G118" s="164">
        <v>115000</v>
      </c>
      <c r="H118" s="147"/>
      <c r="I118" s="219" t="s">
        <v>22</v>
      </c>
      <c r="J118" s="137"/>
      <c r="K118" s="33"/>
      <c r="L118" s="51"/>
      <c r="M118" s="82"/>
      <c r="N118" s="63"/>
      <c r="O118" s="54"/>
      <c r="P118" s="83"/>
      <c r="Q118" s="84"/>
      <c r="R118" s="44"/>
      <c r="S118" s="45"/>
      <c r="T118" s="41"/>
      <c r="U118" s="316"/>
    </row>
    <row r="119" spans="1:21" s="42" customFormat="1" ht="18" customHeight="1">
      <c r="A119" s="616"/>
      <c r="B119" s="305" t="s">
        <v>23</v>
      </c>
      <c r="C119" s="150" t="s">
        <v>108</v>
      </c>
      <c r="D119" s="349" t="s">
        <v>103</v>
      </c>
      <c r="E119" s="159"/>
      <c r="F119" s="446">
        <v>7.5</v>
      </c>
      <c r="G119" s="164">
        <v>115000</v>
      </c>
      <c r="H119" s="147"/>
      <c r="I119" s="219" t="s">
        <v>22</v>
      </c>
      <c r="J119" s="137"/>
      <c r="K119" s="33"/>
      <c r="L119" s="51"/>
      <c r="M119" s="82"/>
      <c r="N119" s="63"/>
      <c r="O119" s="54"/>
      <c r="P119" s="83"/>
      <c r="Q119" s="84"/>
      <c r="R119" s="44"/>
      <c r="S119" s="45"/>
      <c r="T119" s="41"/>
      <c r="U119" s="316"/>
    </row>
    <row r="120" spans="1:21" s="42" customFormat="1" ht="18" customHeight="1">
      <c r="A120" s="616"/>
      <c r="B120" s="305" t="s">
        <v>23</v>
      </c>
      <c r="C120" s="150" t="s">
        <v>108</v>
      </c>
      <c r="D120" s="142" t="s">
        <v>55</v>
      </c>
      <c r="E120" s="159"/>
      <c r="F120" s="446">
        <v>20</v>
      </c>
      <c r="G120" s="164">
        <v>135000</v>
      </c>
      <c r="H120" s="147" t="s">
        <v>126</v>
      </c>
      <c r="I120" s="219" t="s">
        <v>22</v>
      </c>
      <c r="J120" s="137"/>
      <c r="K120" s="33"/>
      <c r="L120" s="51"/>
      <c r="M120" s="82"/>
      <c r="N120" s="63"/>
      <c r="O120" s="54"/>
      <c r="P120" s="83"/>
      <c r="Q120" s="84"/>
      <c r="R120" s="44"/>
      <c r="S120" s="45"/>
      <c r="T120" s="41"/>
      <c r="U120" s="316"/>
    </row>
    <row r="121" spans="1:21" s="42" customFormat="1" ht="18" customHeight="1">
      <c r="A121" s="616"/>
      <c r="B121" s="305" t="s">
        <v>23</v>
      </c>
      <c r="C121" s="150" t="s">
        <v>108</v>
      </c>
      <c r="D121" s="349" t="s">
        <v>25</v>
      </c>
      <c r="E121" s="159">
        <v>6</v>
      </c>
      <c r="F121" s="446">
        <v>5</v>
      </c>
      <c r="G121" s="164">
        <v>125000</v>
      </c>
      <c r="H121" s="147"/>
      <c r="I121" s="219" t="s">
        <v>22</v>
      </c>
      <c r="J121" s="137"/>
      <c r="K121" s="33"/>
      <c r="L121" s="51"/>
      <c r="M121" s="82"/>
      <c r="N121" s="63"/>
      <c r="O121" s="54"/>
      <c r="P121" s="83"/>
      <c r="Q121" s="84"/>
      <c r="R121" s="44"/>
      <c r="S121" s="45"/>
      <c r="T121" s="41"/>
      <c r="U121" s="316"/>
    </row>
    <row r="122" spans="1:21" s="42" customFormat="1" ht="18" customHeight="1">
      <c r="A122" s="616"/>
      <c r="B122" s="305" t="s">
        <v>88</v>
      </c>
      <c r="C122" s="150" t="s">
        <v>108</v>
      </c>
      <c r="D122" s="142" t="s">
        <v>50</v>
      </c>
      <c r="E122" s="159"/>
      <c r="F122" s="446">
        <v>20</v>
      </c>
      <c r="G122" s="164">
        <v>135000</v>
      </c>
      <c r="H122" s="147"/>
      <c r="I122" s="219" t="s">
        <v>22</v>
      </c>
      <c r="J122" s="137"/>
      <c r="K122" s="33"/>
      <c r="L122" s="51"/>
      <c r="M122" s="82"/>
      <c r="N122" s="63"/>
      <c r="O122" s="54"/>
      <c r="P122" s="83"/>
      <c r="Q122" s="84"/>
      <c r="R122" s="44"/>
      <c r="S122" s="45"/>
      <c r="T122" s="41"/>
      <c r="U122" s="316"/>
    </row>
    <row r="123" spans="1:21" s="42" customFormat="1" ht="18" customHeight="1">
      <c r="A123" s="616"/>
      <c r="B123" s="308" t="s">
        <v>90</v>
      </c>
      <c r="C123" s="150" t="s">
        <v>108</v>
      </c>
      <c r="D123" s="142" t="s">
        <v>25</v>
      </c>
      <c r="E123" s="159"/>
      <c r="F123" s="446">
        <v>40</v>
      </c>
      <c r="G123" s="164">
        <v>115000</v>
      </c>
      <c r="H123" s="147" t="s">
        <v>255</v>
      </c>
      <c r="I123" s="219" t="s">
        <v>22</v>
      </c>
      <c r="J123" s="137"/>
      <c r="K123" s="33"/>
      <c r="L123" s="51"/>
      <c r="M123" s="82"/>
      <c r="N123" s="63"/>
      <c r="O123" s="54"/>
      <c r="P123" s="83"/>
      <c r="Q123" s="84"/>
      <c r="R123" s="44"/>
      <c r="S123" s="45"/>
      <c r="T123" s="41"/>
      <c r="U123" s="316"/>
    </row>
    <row r="124" spans="1:21" s="20" customFormat="1" ht="18" customHeight="1" thickBot="1">
      <c r="A124" s="616"/>
      <c r="B124" s="325" t="s">
        <v>90</v>
      </c>
      <c r="C124" s="172" t="s">
        <v>108</v>
      </c>
      <c r="D124" s="173" t="s">
        <v>55</v>
      </c>
      <c r="E124" s="174"/>
      <c r="F124" s="447">
        <v>60</v>
      </c>
      <c r="G124" s="175">
        <v>127000</v>
      </c>
      <c r="H124" s="176" t="s">
        <v>231</v>
      </c>
      <c r="I124" s="223" t="s">
        <v>127</v>
      </c>
      <c r="J124" s="137">
        <f>MMULT(F123,G123)</f>
        <v>4600000</v>
      </c>
      <c r="K124" s="33"/>
      <c r="L124" s="51"/>
      <c r="M124" s="52"/>
      <c r="N124" s="55"/>
      <c r="O124" s="54"/>
      <c r="P124" s="55"/>
      <c r="Q124" s="56"/>
      <c r="R124" s="67">
        <v>12</v>
      </c>
      <c r="S124" s="68">
        <v>15.4</v>
      </c>
      <c r="T124" s="41"/>
      <c r="U124" s="317" t="s">
        <v>128</v>
      </c>
    </row>
    <row r="125" spans="1:21" s="20" customFormat="1" ht="18" customHeight="1">
      <c r="A125" s="582">
        <v>273</v>
      </c>
      <c r="B125" s="343" t="s">
        <v>70</v>
      </c>
      <c r="C125" s="344" t="s">
        <v>108</v>
      </c>
      <c r="D125" s="395" t="s">
        <v>70</v>
      </c>
      <c r="E125" s="345"/>
      <c r="F125" s="453">
        <v>20</v>
      </c>
      <c r="G125" s="346">
        <v>125000</v>
      </c>
      <c r="H125" s="347"/>
      <c r="I125" s="348" t="s">
        <v>22</v>
      </c>
      <c r="J125" s="137"/>
      <c r="K125" s="33"/>
      <c r="L125" s="51"/>
      <c r="M125" s="52"/>
      <c r="N125" s="55"/>
      <c r="O125" s="54"/>
      <c r="P125" s="55"/>
      <c r="Q125" s="56"/>
      <c r="R125" s="67"/>
      <c r="S125" s="68"/>
      <c r="T125" s="41"/>
      <c r="U125" s="317"/>
    </row>
    <row r="126" spans="1:21" s="20" customFormat="1" ht="18" customHeight="1">
      <c r="A126" s="583"/>
      <c r="B126" s="330" t="s">
        <v>25</v>
      </c>
      <c r="C126" s="218" t="s">
        <v>108</v>
      </c>
      <c r="D126" s="197" t="s">
        <v>25</v>
      </c>
      <c r="E126" s="213"/>
      <c r="F126" s="454">
        <v>20</v>
      </c>
      <c r="G126" s="214">
        <v>125000</v>
      </c>
      <c r="H126" s="215"/>
      <c r="I126" s="331" t="s">
        <v>22</v>
      </c>
      <c r="J126" s="137"/>
      <c r="K126" s="33"/>
      <c r="L126" s="51"/>
      <c r="M126" s="52"/>
      <c r="N126" s="55"/>
      <c r="O126" s="54"/>
      <c r="P126" s="55"/>
      <c r="Q126" s="56"/>
      <c r="R126" s="67"/>
      <c r="S126" s="68"/>
      <c r="T126" s="41"/>
      <c r="U126" s="317"/>
    </row>
    <row r="127" spans="1:21" s="20" customFormat="1" ht="18" customHeight="1">
      <c r="A127" s="583"/>
      <c r="B127" s="332" t="s">
        <v>25</v>
      </c>
      <c r="C127" s="150" t="s">
        <v>108</v>
      </c>
      <c r="D127" s="142" t="s">
        <v>71</v>
      </c>
      <c r="E127" s="159"/>
      <c r="F127" s="446">
        <v>29</v>
      </c>
      <c r="G127" s="164">
        <v>135000</v>
      </c>
      <c r="H127" s="147" t="s">
        <v>129</v>
      </c>
      <c r="I127" s="333" t="s">
        <v>22</v>
      </c>
      <c r="J127" s="137"/>
      <c r="K127" s="33"/>
      <c r="L127" s="51"/>
      <c r="M127" s="52"/>
      <c r="N127" s="55"/>
      <c r="O127" s="54"/>
      <c r="P127" s="55"/>
      <c r="Q127" s="56"/>
      <c r="R127" s="67"/>
      <c r="S127" s="68"/>
      <c r="T127" s="41"/>
      <c r="U127" s="317"/>
    </row>
    <row r="128" spans="1:21" s="20" customFormat="1" ht="18" customHeight="1">
      <c r="A128" s="583"/>
      <c r="B128" s="334" t="s">
        <v>25</v>
      </c>
      <c r="C128" s="150" t="s">
        <v>108</v>
      </c>
      <c r="D128" s="142" t="s">
        <v>103</v>
      </c>
      <c r="E128" s="159">
        <v>3</v>
      </c>
      <c r="F128" s="446">
        <v>4.3</v>
      </c>
      <c r="G128" s="164">
        <v>135000</v>
      </c>
      <c r="H128" s="147"/>
      <c r="I128" s="333" t="s">
        <v>22</v>
      </c>
      <c r="J128" s="137"/>
      <c r="K128" s="33"/>
      <c r="L128" s="51"/>
      <c r="M128" s="52"/>
      <c r="N128" s="55"/>
      <c r="O128" s="54"/>
      <c r="P128" s="55"/>
      <c r="Q128" s="56"/>
      <c r="R128" s="67"/>
      <c r="S128" s="68"/>
      <c r="T128" s="41"/>
      <c r="U128" s="317"/>
    </row>
    <row r="129" spans="1:21" s="20" customFormat="1" ht="18" customHeight="1">
      <c r="A129" s="583"/>
      <c r="B129" s="486" t="s">
        <v>57</v>
      </c>
      <c r="C129" s="152" t="s">
        <v>108</v>
      </c>
      <c r="D129" s="369" t="s">
        <v>55</v>
      </c>
      <c r="E129" s="371"/>
      <c r="F129" s="451">
        <v>18</v>
      </c>
      <c r="G129" s="165">
        <v>125000</v>
      </c>
      <c r="H129" s="146" t="s">
        <v>169</v>
      </c>
      <c r="I129" s="487" t="s">
        <v>252</v>
      </c>
      <c r="J129" s="137"/>
      <c r="K129" s="33"/>
      <c r="L129" s="51"/>
      <c r="M129" s="52"/>
      <c r="N129" s="55"/>
      <c r="O129" s="54"/>
      <c r="P129" s="55"/>
      <c r="Q129" s="56"/>
      <c r="R129" s="67"/>
      <c r="S129" s="68"/>
      <c r="T129" s="41"/>
      <c r="U129" s="317"/>
    </row>
    <row r="130" spans="1:21" s="20" customFormat="1" ht="18" customHeight="1">
      <c r="A130" s="583"/>
      <c r="B130" s="335" t="s">
        <v>57</v>
      </c>
      <c r="C130" s="150" t="s">
        <v>108</v>
      </c>
      <c r="D130" s="142" t="s">
        <v>25</v>
      </c>
      <c r="E130" s="159"/>
      <c r="F130" s="446">
        <v>9</v>
      </c>
      <c r="G130" s="164">
        <v>125000</v>
      </c>
      <c r="H130" s="147"/>
      <c r="I130" s="333" t="s">
        <v>22</v>
      </c>
      <c r="J130" s="137"/>
      <c r="K130" s="33"/>
      <c r="L130" s="51"/>
      <c r="M130" s="52"/>
      <c r="N130" s="55"/>
      <c r="O130" s="54"/>
      <c r="P130" s="55"/>
      <c r="Q130" s="56"/>
      <c r="R130" s="67"/>
      <c r="S130" s="68"/>
      <c r="T130" s="41"/>
      <c r="U130" s="317"/>
    </row>
    <row r="131" spans="1:21" s="20" customFormat="1" ht="18" customHeight="1">
      <c r="A131" s="583"/>
      <c r="B131" s="335" t="s">
        <v>46</v>
      </c>
      <c r="C131" s="150" t="s">
        <v>108</v>
      </c>
      <c r="D131" s="142" t="s">
        <v>55</v>
      </c>
      <c r="E131" s="159"/>
      <c r="F131" s="446">
        <v>17</v>
      </c>
      <c r="G131" s="164">
        <v>130000</v>
      </c>
      <c r="H131" s="147" t="s">
        <v>51</v>
      </c>
      <c r="I131" s="333" t="s">
        <v>22</v>
      </c>
      <c r="J131" s="137"/>
      <c r="K131" s="33"/>
      <c r="L131" s="51"/>
      <c r="M131" s="52"/>
      <c r="N131" s="55"/>
      <c r="O131" s="54"/>
      <c r="P131" s="55"/>
      <c r="Q131" s="56"/>
      <c r="R131" s="67"/>
      <c r="S131" s="68"/>
      <c r="T131" s="41"/>
      <c r="U131" s="317"/>
    </row>
    <row r="132" spans="1:21" s="20" customFormat="1" ht="18" customHeight="1">
      <c r="A132" s="583"/>
      <c r="B132" s="335" t="s">
        <v>18</v>
      </c>
      <c r="C132" s="150" t="s">
        <v>108</v>
      </c>
      <c r="D132" s="142" t="s">
        <v>25</v>
      </c>
      <c r="E132" s="159"/>
      <c r="F132" s="446">
        <v>15</v>
      </c>
      <c r="G132" s="164">
        <v>110000</v>
      </c>
      <c r="H132" s="147"/>
      <c r="I132" s="333" t="s">
        <v>22</v>
      </c>
      <c r="J132" s="137"/>
      <c r="K132" s="33"/>
      <c r="L132" s="51"/>
      <c r="M132" s="52"/>
      <c r="N132" s="55"/>
      <c r="O132" s="54"/>
      <c r="P132" s="55"/>
      <c r="Q132" s="56"/>
      <c r="R132" s="67"/>
      <c r="S132" s="68"/>
      <c r="T132" s="41"/>
      <c r="U132" s="317"/>
    </row>
    <row r="133" spans="1:21" s="20" customFormat="1" ht="18" customHeight="1">
      <c r="A133" s="583"/>
      <c r="B133" s="335" t="s">
        <v>18</v>
      </c>
      <c r="C133" s="150" t="s">
        <v>108</v>
      </c>
      <c r="D133" s="142" t="s">
        <v>55</v>
      </c>
      <c r="E133" s="159"/>
      <c r="F133" s="446">
        <v>14</v>
      </c>
      <c r="G133" s="164">
        <v>127000</v>
      </c>
      <c r="H133" s="147"/>
      <c r="I133" s="333" t="s">
        <v>22</v>
      </c>
      <c r="J133" s="137">
        <f>MMULT(F132,G132)</f>
        <v>1650000</v>
      </c>
      <c r="K133" s="33"/>
      <c r="L133" s="51"/>
      <c r="M133" s="52"/>
      <c r="N133" s="55"/>
      <c r="O133" s="54"/>
      <c r="P133" s="55"/>
      <c r="Q133" s="56"/>
      <c r="R133" s="67">
        <v>2</v>
      </c>
      <c r="S133" s="68">
        <v>1.45</v>
      </c>
      <c r="T133" s="41"/>
      <c r="U133" s="317"/>
    </row>
    <row r="134" spans="1:21" s="20" customFormat="1" ht="18" customHeight="1">
      <c r="A134" s="583"/>
      <c r="B134" s="335" t="s">
        <v>23</v>
      </c>
      <c r="C134" s="150" t="s">
        <v>108</v>
      </c>
      <c r="D134" s="142" t="s">
        <v>25</v>
      </c>
      <c r="E134" s="159"/>
      <c r="F134" s="446">
        <v>12</v>
      </c>
      <c r="G134" s="164">
        <v>120000</v>
      </c>
      <c r="H134" s="147"/>
      <c r="I134" s="333" t="s">
        <v>22</v>
      </c>
      <c r="J134" s="137"/>
      <c r="K134" s="33"/>
      <c r="L134" s="51"/>
      <c r="M134" s="52"/>
      <c r="N134" s="55"/>
      <c r="O134" s="54"/>
      <c r="P134" s="55"/>
      <c r="Q134" s="56"/>
      <c r="R134" s="67"/>
      <c r="S134" s="68"/>
      <c r="T134" s="41"/>
      <c r="U134" s="317"/>
    </row>
    <row r="135" spans="1:21" s="20" customFormat="1" ht="18" customHeight="1">
      <c r="A135" s="583"/>
      <c r="B135" s="335" t="s">
        <v>23</v>
      </c>
      <c r="C135" s="150" t="s">
        <v>108</v>
      </c>
      <c r="D135" s="142" t="s">
        <v>55</v>
      </c>
      <c r="E135" s="159">
        <v>8</v>
      </c>
      <c r="F135" s="446">
        <v>6</v>
      </c>
      <c r="G135" s="164">
        <v>115000</v>
      </c>
      <c r="H135" s="147" t="s">
        <v>244</v>
      </c>
      <c r="I135" s="333" t="s">
        <v>22</v>
      </c>
      <c r="J135" s="138"/>
      <c r="K135" s="85"/>
      <c r="L135" s="86"/>
      <c r="M135" s="87"/>
      <c r="N135" s="88"/>
      <c r="O135" s="89"/>
      <c r="P135" s="88"/>
      <c r="Q135" s="90"/>
      <c r="R135" s="91"/>
      <c r="S135" s="92"/>
      <c r="T135" s="93"/>
      <c r="U135" s="318"/>
    </row>
    <row r="136" spans="1:21" s="20" customFormat="1" ht="18" customHeight="1" thickBot="1">
      <c r="A136" s="583"/>
      <c r="B136" s="335" t="s">
        <v>23</v>
      </c>
      <c r="C136" s="153" t="s">
        <v>130</v>
      </c>
      <c r="D136" s="173" t="s">
        <v>131</v>
      </c>
      <c r="E136" s="159"/>
      <c r="F136" s="446">
        <v>1.5</v>
      </c>
      <c r="G136" s="164">
        <v>240000</v>
      </c>
      <c r="H136" s="147" t="s">
        <v>132</v>
      </c>
      <c r="I136" s="333" t="s">
        <v>22</v>
      </c>
      <c r="J136" s="138"/>
      <c r="K136" s="85"/>
      <c r="L136" s="86"/>
      <c r="M136" s="87"/>
      <c r="N136" s="88"/>
      <c r="O136" s="89"/>
      <c r="P136" s="88"/>
      <c r="Q136" s="90"/>
      <c r="R136" s="91"/>
      <c r="S136" s="92"/>
      <c r="T136" s="93"/>
      <c r="U136" s="318"/>
    </row>
    <row r="137" spans="1:21" s="20" customFormat="1" ht="18" customHeight="1" thickBot="1">
      <c r="A137" s="583"/>
      <c r="B137" s="335" t="s">
        <v>23</v>
      </c>
      <c r="C137" s="327" t="s">
        <v>108</v>
      </c>
      <c r="D137" s="329" t="s">
        <v>71</v>
      </c>
      <c r="E137" s="328"/>
      <c r="F137" s="446">
        <v>3.7</v>
      </c>
      <c r="G137" s="164">
        <v>135000</v>
      </c>
      <c r="H137" s="147"/>
      <c r="I137" s="333" t="s">
        <v>22</v>
      </c>
      <c r="J137" s="137"/>
      <c r="K137" s="33"/>
      <c r="L137" s="51"/>
      <c r="M137" s="52"/>
      <c r="N137" s="55"/>
      <c r="O137" s="54"/>
      <c r="P137" s="55"/>
      <c r="Q137" s="56"/>
      <c r="R137" s="67"/>
      <c r="S137" s="68"/>
      <c r="T137" s="41"/>
      <c r="U137" s="317"/>
    </row>
    <row r="138" spans="1:21" s="20" customFormat="1" ht="24.75" customHeight="1">
      <c r="A138" s="583"/>
      <c r="B138" s="335" t="s">
        <v>23</v>
      </c>
      <c r="C138" s="150" t="s">
        <v>133</v>
      </c>
      <c r="D138" s="197" t="s">
        <v>25</v>
      </c>
      <c r="E138" s="159"/>
      <c r="F138" s="446">
        <v>5.5</v>
      </c>
      <c r="G138" s="164">
        <v>59000</v>
      </c>
      <c r="H138" s="147" t="s">
        <v>134</v>
      </c>
      <c r="I138" s="333" t="s">
        <v>22</v>
      </c>
      <c r="J138" s="137"/>
      <c r="K138" s="33"/>
      <c r="L138" s="51"/>
      <c r="M138" s="52"/>
      <c r="N138" s="55"/>
      <c r="O138" s="54"/>
      <c r="P138" s="55"/>
      <c r="Q138" s="56"/>
      <c r="R138" s="67"/>
      <c r="S138" s="68"/>
      <c r="T138" s="41"/>
      <c r="U138" s="317"/>
    </row>
    <row r="139" spans="1:21" s="20" customFormat="1" ht="18" customHeight="1">
      <c r="A139" s="583"/>
      <c r="B139" s="335" t="s">
        <v>23</v>
      </c>
      <c r="C139" s="150" t="s">
        <v>135</v>
      </c>
      <c r="D139" s="142" t="s">
        <v>25</v>
      </c>
      <c r="E139" s="159"/>
      <c r="F139" s="446">
        <v>11</v>
      </c>
      <c r="G139" s="164">
        <v>75000</v>
      </c>
      <c r="H139" s="147"/>
      <c r="I139" s="333" t="s">
        <v>22</v>
      </c>
      <c r="J139" s="137">
        <f>MMULT(F138,G138)</f>
        <v>324500</v>
      </c>
      <c r="K139" s="33"/>
      <c r="L139" s="51"/>
      <c r="M139" s="52"/>
      <c r="N139" s="55"/>
      <c r="O139" s="58"/>
      <c r="P139" s="55"/>
      <c r="Q139" s="38"/>
      <c r="R139" s="44">
        <v>2</v>
      </c>
      <c r="S139" s="94">
        <v>1.5049999999999999</v>
      </c>
      <c r="T139" s="41"/>
      <c r="U139" s="317"/>
    </row>
    <row r="140" spans="1:21" s="20" customFormat="1" ht="18" customHeight="1">
      <c r="A140" s="583"/>
      <c r="B140" s="335" t="s">
        <v>88</v>
      </c>
      <c r="C140" s="150" t="s">
        <v>108</v>
      </c>
      <c r="D140" s="142" t="s">
        <v>55</v>
      </c>
      <c r="E140" s="159"/>
      <c r="F140" s="446">
        <v>6</v>
      </c>
      <c r="G140" s="164">
        <v>120000</v>
      </c>
      <c r="H140" s="147"/>
      <c r="I140" s="333" t="s">
        <v>22</v>
      </c>
      <c r="J140" s="137"/>
      <c r="K140" s="33"/>
      <c r="L140" s="51"/>
      <c r="M140" s="52"/>
      <c r="N140" s="55"/>
      <c r="O140" s="58"/>
      <c r="P140" s="55"/>
      <c r="Q140" s="38"/>
      <c r="R140" s="81">
        <v>30</v>
      </c>
      <c r="S140" s="95"/>
      <c r="T140" s="41"/>
      <c r="U140" s="317"/>
    </row>
    <row r="141" spans="1:21" s="20" customFormat="1" ht="18" customHeight="1">
      <c r="A141" s="583"/>
      <c r="B141" s="335" t="s">
        <v>88</v>
      </c>
      <c r="C141" s="150" t="s">
        <v>135</v>
      </c>
      <c r="D141" s="142" t="s">
        <v>25</v>
      </c>
      <c r="E141" s="159"/>
      <c r="F141" s="446">
        <v>45</v>
      </c>
      <c r="G141" s="164">
        <v>69000</v>
      </c>
      <c r="H141" s="147" t="s">
        <v>92</v>
      </c>
      <c r="I141" s="333" t="s">
        <v>22</v>
      </c>
      <c r="J141" s="137"/>
      <c r="K141" s="33"/>
      <c r="L141" s="51"/>
      <c r="M141" s="52"/>
      <c r="N141" s="55"/>
      <c r="O141" s="58"/>
      <c r="P141" s="55"/>
      <c r="Q141" s="38"/>
      <c r="R141" s="81"/>
      <c r="S141" s="95"/>
      <c r="T141" s="41"/>
      <c r="U141" s="317"/>
    </row>
    <row r="142" spans="1:21" s="20" customFormat="1" ht="18" customHeight="1">
      <c r="A142" s="583"/>
      <c r="B142" s="335" t="s">
        <v>90</v>
      </c>
      <c r="C142" s="150" t="s">
        <v>135</v>
      </c>
      <c r="D142" s="142" t="s">
        <v>25</v>
      </c>
      <c r="E142" s="159"/>
      <c r="F142" s="446">
        <v>8</v>
      </c>
      <c r="G142" s="164">
        <v>69000</v>
      </c>
      <c r="H142" s="147" t="s">
        <v>92</v>
      </c>
      <c r="I142" s="333" t="s">
        <v>22</v>
      </c>
      <c r="J142" s="137">
        <v>6633000</v>
      </c>
      <c r="K142" s="33"/>
      <c r="L142" s="51"/>
      <c r="M142" s="52"/>
      <c r="N142" s="55"/>
      <c r="O142" s="58"/>
      <c r="P142" s="55"/>
      <c r="Q142" s="38"/>
      <c r="R142" s="81">
        <v>120</v>
      </c>
      <c r="S142" s="95">
        <f>MMULT(R142,0.65)</f>
        <v>78</v>
      </c>
      <c r="T142" s="41"/>
      <c r="U142" s="317"/>
    </row>
    <row r="143" spans="1:21" s="20" customFormat="1" ht="18" customHeight="1">
      <c r="A143" s="583"/>
      <c r="B143" s="335" t="s">
        <v>90</v>
      </c>
      <c r="C143" s="150" t="s">
        <v>135</v>
      </c>
      <c r="D143" s="142" t="s">
        <v>87</v>
      </c>
      <c r="E143" s="159">
        <f t="shared" ref="E143" si="6">SUM(R144,P144,N144,L144,U144)</f>
        <v>4</v>
      </c>
      <c r="F143" s="446">
        <v>7</v>
      </c>
      <c r="G143" s="164">
        <v>60000</v>
      </c>
      <c r="H143" s="147" t="s">
        <v>136</v>
      </c>
      <c r="I143" s="333" t="s">
        <v>22</v>
      </c>
      <c r="J143" s="137"/>
      <c r="K143" s="75"/>
      <c r="L143" s="51"/>
      <c r="M143" s="52"/>
      <c r="N143" s="63"/>
      <c r="O143" s="58"/>
      <c r="P143" s="63"/>
      <c r="Q143" s="96"/>
      <c r="R143" s="81">
        <v>30</v>
      </c>
      <c r="S143" s="95"/>
      <c r="T143" s="41"/>
      <c r="U143" s="317"/>
    </row>
    <row r="144" spans="1:21" s="20" customFormat="1" ht="18" customHeight="1">
      <c r="A144" s="583"/>
      <c r="B144" s="335" t="s">
        <v>90</v>
      </c>
      <c r="C144" s="150" t="s">
        <v>102</v>
      </c>
      <c r="D144" s="142" t="s">
        <v>25</v>
      </c>
      <c r="E144" s="159">
        <v>6</v>
      </c>
      <c r="F144" s="446">
        <v>3.6</v>
      </c>
      <c r="G144" s="164">
        <v>59000</v>
      </c>
      <c r="H144" s="147"/>
      <c r="I144" s="333" t="s">
        <v>22</v>
      </c>
      <c r="J144" s="137">
        <f>MMULT(F143,G143)</f>
        <v>420000</v>
      </c>
      <c r="K144" s="75"/>
      <c r="L144" s="51"/>
      <c r="M144" s="52"/>
      <c r="N144" s="63"/>
      <c r="O144" s="58"/>
      <c r="P144" s="63"/>
      <c r="Q144" s="96"/>
      <c r="R144" s="81">
        <v>4</v>
      </c>
      <c r="S144" s="95">
        <v>2.2000000000000002</v>
      </c>
      <c r="T144" s="41"/>
      <c r="U144" s="317"/>
    </row>
    <row r="145" spans="1:21" s="20" customFormat="1" ht="18" customHeight="1">
      <c r="A145" s="583"/>
      <c r="B145" s="335" t="s">
        <v>90</v>
      </c>
      <c r="C145" s="150" t="s">
        <v>108</v>
      </c>
      <c r="D145" s="142" t="s">
        <v>55</v>
      </c>
      <c r="E145" s="159"/>
      <c r="F145" s="446">
        <v>22</v>
      </c>
      <c r="G145" s="164">
        <v>115000</v>
      </c>
      <c r="H145" s="147"/>
      <c r="I145" s="333" t="s">
        <v>22</v>
      </c>
      <c r="J145" s="137"/>
      <c r="K145" s="75"/>
      <c r="L145" s="51"/>
      <c r="M145" s="52"/>
      <c r="N145" s="63"/>
      <c r="O145" s="58"/>
      <c r="P145" s="63"/>
      <c r="Q145" s="96"/>
      <c r="R145" s="81"/>
      <c r="S145" s="95"/>
      <c r="T145" s="41"/>
      <c r="U145" s="317"/>
    </row>
    <row r="146" spans="1:21" s="20" customFormat="1" ht="18" customHeight="1">
      <c r="A146" s="583"/>
      <c r="B146" s="335" t="s">
        <v>90</v>
      </c>
      <c r="C146" s="150" t="s">
        <v>108</v>
      </c>
      <c r="D146" s="142" t="s">
        <v>50</v>
      </c>
      <c r="E146" s="159"/>
      <c r="F146" s="446">
        <v>6.3</v>
      </c>
      <c r="G146" s="164">
        <v>115000</v>
      </c>
      <c r="H146" s="147" t="s">
        <v>111</v>
      </c>
      <c r="I146" s="333" t="s">
        <v>22</v>
      </c>
      <c r="J146" s="137"/>
      <c r="K146" s="75"/>
      <c r="L146" s="51"/>
      <c r="M146" s="52"/>
      <c r="N146" s="63"/>
      <c r="O146" s="58"/>
      <c r="P146" s="63"/>
      <c r="Q146" s="96"/>
      <c r="R146" s="81"/>
      <c r="S146" s="95"/>
      <c r="T146" s="41"/>
      <c r="U146" s="317"/>
    </row>
    <row r="147" spans="1:21" s="20" customFormat="1" ht="18" customHeight="1">
      <c r="A147" s="583"/>
      <c r="B147" s="335" t="s">
        <v>137</v>
      </c>
      <c r="C147" s="150" t="s">
        <v>138</v>
      </c>
      <c r="D147" s="142" t="s">
        <v>139</v>
      </c>
      <c r="E147" s="159"/>
      <c r="F147" s="446">
        <v>16</v>
      </c>
      <c r="G147" s="164">
        <v>145000</v>
      </c>
      <c r="H147" s="147" t="s">
        <v>140</v>
      </c>
      <c r="I147" s="333" t="s">
        <v>22</v>
      </c>
      <c r="J147" s="137"/>
      <c r="K147" s="75"/>
      <c r="L147" s="51"/>
      <c r="M147" s="52"/>
      <c r="N147" s="63"/>
      <c r="O147" s="58"/>
      <c r="P147" s="63"/>
      <c r="Q147" s="96"/>
      <c r="R147" s="81"/>
      <c r="S147" s="95"/>
      <c r="T147" s="41"/>
      <c r="U147" s="317"/>
    </row>
    <row r="148" spans="1:21" s="20" customFormat="1" ht="18" customHeight="1">
      <c r="A148" s="583"/>
      <c r="B148" s="335" t="s">
        <v>91</v>
      </c>
      <c r="C148" s="150" t="s">
        <v>108</v>
      </c>
      <c r="D148" s="142" t="s">
        <v>55</v>
      </c>
      <c r="E148" s="159"/>
      <c r="F148" s="446">
        <v>15</v>
      </c>
      <c r="G148" s="164">
        <v>125000</v>
      </c>
      <c r="H148" s="147"/>
      <c r="I148" s="333" t="s">
        <v>22</v>
      </c>
      <c r="J148" s="137"/>
      <c r="K148" s="75"/>
      <c r="L148" s="51"/>
      <c r="M148" s="52"/>
      <c r="N148" s="63"/>
      <c r="O148" s="58"/>
      <c r="P148" s="63"/>
      <c r="Q148" s="96"/>
      <c r="R148" s="81"/>
      <c r="S148" s="95"/>
      <c r="T148" s="41"/>
      <c r="U148" s="317"/>
    </row>
    <row r="149" spans="1:21" s="20" customFormat="1" ht="18" customHeight="1">
      <c r="A149" s="583"/>
      <c r="B149" s="335" t="s">
        <v>91</v>
      </c>
      <c r="C149" s="150" t="s">
        <v>108</v>
      </c>
      <c r="D149" s="142" t="s">
        <v>25</v>
      </c>
      <c r="E149" s="159"/>
      <c r="F149" s="446">
        <v>7</v>
      </c>
      <c r="G149" s="164">
        <v>110000</v>
      </c>
      <c r="H149" s="147"/>
      <c r="I149" s="333" t="s">
        <v>22</v>
      </c>
      <c r="J149" s="137"/>
      <c r="K149" s="75"/>
      <c r="L149" s="51"/>
      <c r="M149" s="52"/>
      <c r="N149" s="63"/>
      <c r="O149" s="58"/>
      <c r="P149" s="63"/>
      <c r="Q149" s="96"/>
      <c r="R149" s="81"/>
      <c r="S149" s="95"/>
      <c r="T149" s="41"/>
      <c r="U149" s="317"/>
    </row>
    <row r="150" spans="1:21" s="20" customFormat="1" ht="17.25" customHeight="1" thickBot="1">
      <c r="A150" s="584"/>
      <c r="B150" s="336" t="s">
        <v>91</v>
      </c>
      <c r="C150" s="337" t="s">
        <v>102</v>
      </c>
      <c r="D150" s="338" t="s">
        <v>25</v>
      </c>
      <c r="E150" s="339">
        <v>4</v>
      </c>
      <c r="F150" s="455">
        <v>2.2000000000000002</v>
      </c>
      <c r="G150" s="340">
        <v>59000</v>
      </c>
      <c r="H150" s="341"/>
      <c r="I150" s="342" t="s">
        <v>22</v>
      </c>
      <c r="J150" s="137"/>
      <c r="K150" s="75"/>
      <c r="L150" s="51"/>
      <c r="M150" s="52"/>
      <c r="N150" s="63"/>
      <c r="O150" s="58"/>
      <c r="P150" s="63"/>
      <c r="Q150" s="96"/>
      <c r="R150" s="81"/>
      <c r="S150" s="95"/>
      <c r="T150" s="41"/>
      <c r="U150" s="317"/>
    </row>
    <row r="151" spans="1:21" s="245" customFormat="1" ht="26.25" customHeight="1">
      <c r="A151" s="604">
        <v>245</v>
      </c>
      <c r="B151" s="326" t="s">
        <v>137</v>
      </c>
      <c r="C151" s="218" t="s">
        <v>138</v>
      </c>
      <c r="D151" s="197" t="s">
        <v>141</v>
      </c>
      <c r="E151" s="213"/>
      <c r="F151" s="454">
        <v>80</v>
      </c>
      <c r="G151" s="214">
        <v>155000</v>
      </c>
      <c r="H151" s="215" t="s">
        <v>142</v>
      </c>
      <c r="I151" s="216" t="s">
        <v>119</v>
      </c>
      <c r="J151" s="235"/>
      <c r="K151" s="236"/>
      <c r="L151" s="237"/>
      <c r="M151" s="238"/>
      <c r="N151" s="239"/>
      <c r="O151" s="240"/>
      <c r="P151" s="239"/>
      <c r="Q151" s="241"/>
      <c r="R151" s="242"/>
      <c r="S151" s="243"/>
      <c r="T151" s="244"/>
      <c r="U151" s="319"/>
    </row>
    <row r="152" spans="1:21" s="257" customFormat="1" ht="31.5" customHeight="1" thickBot="1">
      <c r="A152" s="605"/>
      <c r="B152" s="309" t="s">
        <v>137</v>
      </c>
      <c r="C152" s="185" t="s">
        <v>138</v>
      </c>
      <c r="D152" s="186" t="s">
        <v>143</v>
      </c>
      <c r="E152" s="187"/>
      <c r="F152" s="448">
        <v>60</v>
      </c>
      <c r="G152" s="188">
        <v>135000</v>
      </c>
      <c r="H152" s="189" t="s">
        <v>144</v>
      </c>
      <c r="I152" s="246" t="s">
        <v>119</v>
      </c>
      <c r="J152" s="247"/>
      <c r="K152" s="248"/>
      <c r="L152" s="249"/>
      <c r="M152" s="250"/>
      <c r="N152" s="251"/>
      <c r="O152" s="252"/>
      <c r="P152" s="251"/>
      <c r="Q152" s="253"/>
      <c r="R152" s="254"/>
      <c r="S152" s="255"/>
      <c r="T152" s="256"/>
      <c r="U152" s="320"/>
    </row>
    <row r="153" spans="1:21" s="234" customFormat="1" ht="27.75" customHeight="1">
      <c r="A153" s="606">
        <v>219</v>
      </c>
      <c r="B153" s="310" t="s">
        <v>57</v>
      </c>
      <c r="C153" s="179" t="s">
        <v>108</v>
      </c>
      <c r="D153" s="180" t="s">
        <v>25</v>
      </c>
      <c r="E153" s="181"/>
      <c r="F153" s="445">
        <v>43</v>
      </c>
      <c r="G153" s="182">
        <v>115000</v>
      </c>
      <c r="H153" s="183"/>
      <c r="I153" s="184" t="s">
        <v>22</v>
      </c>
      <c r="J153" s="224"/>
      <c r="K153" s="225"/>
      <c r="L153" s="226"/>
      <c r="M153" s="227"/>
      <c r="N153" s="228"/>
      <c r="O153" s="229"/>
      <c r="P153" s="228"/>
      <c r="Q153" s="230"/>
      <c r="R153" s="231"/>
      <c r="S153" s="232"/>
      <c r="T153" s="233"/>
      <c r="U153" s="321"/>
    </row>
    <row r="154" spans="1:21" s="234" customFormat="1" ht="27.75" customHeight="1">
      <c r="A154" s="604"/>
      <c r="B154" s="488" t="s">
        <v>253</v>
      </c>
      <c r="C154" s="471" t="s">
        <v>108</v>
      </c>
      <c r="D154" s="472" t="s">
        <v>55</v>
      </c>
      <c r="E154" s="473"/>
      <c r="F154" s="474">
        <v>36</v>
      </c>
      <c r="G154" s="475">
        <v>115000</v>
      </c>
      <c r="H154" s="476" t="s">
        <v>254</v>
      </c>
      <c r="I154" s="489" t="s">
        <v>52</v>
      </c>
      <c r="J154" s="224"/>
      <c r="K154" s="225"/>
      <c r="L154" s="226"/>
      <c r="M154" s="227"/>
      <c r="N154" s="228"/>
      <c r="O154" s="229"/>
      <c r="P154" s="228"/>
      <c r="Q154" s="230"/>
      <c r="R154" s="231"/>
      <c r="S154" s="232"/>
      <c r="T154" s="233"/>
      <c r="U154" s="321"/>
    </row>
    <row r="155" spans="1:21" s="98" customFormat="1" ht="18" customHeight="1">
      <c r="A155" s="607"/>
      <c r="B155" s="308" t="s">
        <v>57</v>
      </c>
      <c r="C155" s="150" t="s">
        <v>108</v>
      </c>
      <c r="D155" s="142" t="s">
        <v>55</v>
      </c>
      <c r="E155" s="159"/>
      <c r="F155" s="446">
        <v>39</v>
      </c>
      <c r="G155" s="164">
        <v>125000</v>
      </c>
      <c r="H155" s="147"/>
      <c r="I155" s="219" t="s">
        <v>22</v>
      </c>
      <c r="J155" s="137"/>
      <c r="K155" s="97"/>
      <c r="L155" s="51"/>
      <c r="M155" s="52"/>
      <c r="N155" s="55"/>
      <c r="O155" s="54"/>
      <c r="P155" s="55"/>
      <c r="Q155" s="56"/>
      <c r="R155" s="44"/>
      <c r="S155" s="45"/>
      <c r="T155" s="41"/>
      <c r="U155" s="316"/>
    </row>
    <row r="156" spans="1:21" s="98" customFormat="1" ht="18" customHeight="1">
      <c r="A156" s="607"/>
      <c r="B156" s="305" t="s">
        <v>59</v>
      </c>
      <c r="C156" s="150" t="s">
        <v>108</v>
      </c>
      <c r="D156" s="142" t="s">
        <v>145</v>
      </c>
      <c r="E156" s="159">
        <f t="shared" ref="E156:E167" si="7">SUM(R157,P157,N157,L157)</f>
        <v>2</v>
      </c>
      <c r="F156" s="446">
        <f t="shared" ref="F156:F167" si="8">SUM(K157,M157,O157,Q157,S157)</f>
        <v>1.5169999999999999</v>
      </c>
      <c r="G156" s="164">
        <v>95000</v>
      </c>
      <c r="H156" s="147" t="s">
        <v>146</v>
      </c>
      <c r="I156" s="219" t="s">
        <v>22</v>
      </c>
      <c r="J156" s="137"/>
      <c r="K156" s="97"/>
      <c r="L156" s="51"/>
      <c r="M156" s="52"/>
      <c r="N156" s="55"/>
      <c r="O156" s="54"/>
      <c r="P156" s="55"/>
      <c r="Q156" s="56"/>
      <c r="R156" s="44"/>
      <c r="S156" s="45"/>
      <c r="T156" s="41"/>
      <c r="U156" s="316"/>
    </row>
    <row r="157" spans="1:21" s="20" customFormat="1" ht="18" customHeight="1">
      <c r="A157" s="607"/>
      <c r="B157" s="305" t="s">
        <v>59</v>
      </c>
      <c r="C157" s="150" t="s">
        <v>108</v>
      </c>
      <c r="D157" s="142" t="s">
        <v>25</v>
      </c>
      <c r="E157" s="159"/>
      <c r="F157" s="446">
        <v>4</v>
      </c>
      <c r="G157" s="164">
        <v>110000</v>
      </c>
      <c r="H157" s="147"/>
      <c r="I157" s="219" t="s">
        <v>22</v>
      </c>
      <c r="J157" s="139">
        <f t="shared" ref="J157:J217" si="9">MMULT(F156,G156)</f>
        <v>144115</v>
      </c>
      <c r="K157" s="33"/>
      <c r="L157" s="70"/>
      <c r="M157" s="71"/>
      <c r="N157" s="99"/>
      <c r="O157" s="100"/>
      <c r="P157" s="101"/>
      <c r="Q157" s="102"/>
      <c r="R157" s="103">
        <v>2</v>
      </c>
      <c r="S157" s="94">
        <v>1.5169999999999999</v>
      </c>
      <c r="T157" s="41"/>
      <c r="U157" s="317"/>
    </row>
    <row r="158" spans="1:21" s="20" customFormat="1" ht="18" customHeight="1">
      <c r="A158" s="607"/>
      <c r="B158" s="305" t="s">
        <v>59</v>
      </c>
      <c r="C158" s="150" t="s">
        <v>108</v>
      </c>
      <c r="D158" s="142" t="s">
        <v>55</v>
      </c>
      <c r="E158" s="159"/>
      <c r="F158" s="446">
        <v>17</v>
      </c>
      <c r="G158" s="164">
        <v>115000</v>
      </c>
      <c r="H158" s="147"/>
      <c r="I158" s="219"/>
      <c r="J158" s="139"/>
      <c r="K158" s="33"/>
      <c r="L158" s="70"/>
      <c r="M158" s="71"/>
      <c r="N158" s="99"/>
      <c r="O158" s="100"/>
      <c r="P158" s="101"/>
      <c r="Q158" s="102"/>
      <c r="R158" s="103"/>
      <c r="S158" s="94"/>
      <c r="T158" s="41"/>
      <c r="U158" s="317"/>
    </row>
    <row r="159" spans="1:21" s="20" customFormat="1" ht="18" customHeight="1">
      <c r="A159" s="607"/>
      <c r="B159" s="305" t="s">
        <v>46</v>
      </c>
      <c r="C159" s="150" t="s">
        <v>108</v>
      </c>
      <c r="D159" s="142" t="s">
        <v>55</v>
      </c>
      <c r="E159" s="159"/>
      <c r="F159" s="446">
        <v>40</v>
      </c>
      <c r="G159" s="164">
        <v>115000</v>
      </c>
      <c r="H159" s="147"/>
      <c r="I159" s="219" t="s">
        <v>22</v>
      </c>
      <c r="J159" s="139"/>
      <c r="K159" s="33"/>
      <c r="L159" s="70"/>
      <c r="M159" s="71"/>
      <c r="N159" s="99"/>
      <c r="O159" s="100"/>
      <c r="P159" s="101"/>
      <c r="Q159" s="102"/>
      <c r="R159" s="103"/>
      <c r="S159" s="94"/>
      <c r="T159" s="41"/>
      <c r="U159" s="317"/>
    </row>
    <row r="160" spans="1:21" s="20" customFormat="1" ht="18" customHeight="1">
      <c r="A160" s="607"/>
      <c r="B160" s="305" t="s">
        <v>46</v>
      </c>
      <c r="C160" s="150" t="s">
        <v>108</v>
      </c>
      <c r="D160" s="142" t="s">
        <v>25</v>
      </c>
      <c r="E160" s="159"/>
      <c r="F160" s="446">
        <v>20</v>
      </c>
      <c r="G160" s="164">
        <v>115000</v>
      </c>
      <c r="H160" s="147"/>
      <c r="I160" s="219" t="s">
        <v>22</v>
      </c>
      <c r="J160" s="139"/>
      <c r="K160" s="33"/>
      <c r="L160" s="70"/>
      <c r="M160" s="71"/>
      <c r="N160" s="99"/>
      <c r="O160" s="100"/>
      <c r="P160" s="101"/>
      <c r="Q160" s="102"/>
      <c r="R160" s="103"/>
      <c r="S160" s="94"/>
      <c r="T160" s="41"/>
      <c r="U160" s="317"/>
    </row>
    <row r="161" spans="1:21" s="20" customFormat="1" ht="18" customHeight="1">
      <c r="A161" s="607"/>
      <c r="B161" s="305" t="s">
        <v>18</v>
      </c>
      <c r="C161" s="150" t="s">
        <v>108</v>
      </c>
      <c r="D161" s="349" t="s">
        <v>116</v>
      </c>
      <c r="E161" s="159"/>
      <c r="F161" s="456">
        <v>2.8</v>
      </c>
      <c r="G161" s="164">
        <v>115000</v>
      </c>
      <c r="H161" s="147"/>
      <c r="I161" s="219" t="s">
        <v>22</v>
      </c>
      <c r="J161" s="139"/>
      <c r="K161" s="33"/>
      <c r="L161" s="79"/>
      <c r="M161" s="71"/>
      <c r="N161" s="99"/>
      <c r="O161" s="100"/>
      <c r="P161" s="99"/>
      <c r="Q161" s="104"/>
      <c r="R161" s="103"/>
      <c r="S161" s="94"/>
      <c r="T161" s="41"/>
      <c r="U161" s="317"/>
    </row>
    <row r="162" spans="1:21" s="20" customFormat="1" ht="18" customHeight="1">
      <c r="A162" s="607"/>
      <c r="B162" s="305" t="s">
        <v>18</v>
      </c>
      <c r="C162" s="150" t="s">
        <v>108</v>
      </c>
      <c r="D162" s="142" t="s">
        <v>25</v>
      </c>
      <c r="E162" s="159"/>
      <c r="F162" s="446">
        <v>13.3</v>
      </c>
      <c r="G162" s="164">
        <v>115000</v>
      </c>
      <c r="H162" s="147"/>
      <c r="I162" s="219" t="s">
        <v>22</v>
      </c>
      <c r="J162" s="139"/>
      <c r="K162" s="33"/>
      <c r="L162" s="79"/>
      <c r="M162" s="71"/>
      <c r="N162" s="99"/>
      <c r="O162" s="100"/>
      <c r="P162" s="99"/>
      <c r="Q162" s="104"/>
      <c r="R162" s="103"/>
      <c r="S162" s="94"/>
      <c r="T162" s="41"/>
      <c r="U162" s="317"/>
    </row>
    <row r="163" spans="1:21" s="20" customFormat="1" ht="18" customHeight="1">
      <c r="A163" s="607"/>
      <c r="B163" s="305" t="s">
        <v>18</v>
      </c>
      <c r="C163" s="150" t="s">
        <v>135</v>
      </c>
      <c r="D163" s="142"/>
      <c r="E163" s="159"/>
      <c r="F163" s="446">
        <v>15</v>
      </c>
      <c r="G163" s="164">
        <v>69000</v>
      </c>
      <c r="H163" s="147"/>
      <c r="I163" s="219" t="s">
        <v>22</v>
      </c>
      <c r="J163" s="139"/>
      <c r="K163" s="33"/>
      <c r="L163" s="79"/>
      <c r="M163" s="71"/>
      <c r="N163" s="99"/>
      <c r="O163" s="100"/>
      <c r="P163" s="99"/>
      <c r="Q163" s="104"/>
      <c r="R163" s="103"/>
      <c r="S163" s="94"/>
      <c r="T163" s="41"/>
      <c r="U163" s="317"/>
    </row>
    <row r="164" spans="1:21" s="20" customFormat="1" ht="18" customHeight="1">
      <c r="A164" s="607"/>
      <c r="B164" s="305" t="s">
        <v>64</v>
      </c>
      <c r="C164" s="150" t="s">
        <v>135</v>
      </c>
      <c r="D164" s="142"/>
      <c r="E164" s="159"/>
      <c r="F164" s="446">
        <v>13.5</v>
      </c>
      <c r="G164" s="164">
        <v>69000</v>
      </c>
      <c r="H164" s="147"/>
      <c r="I164" s="219" t="s">
        <v>22</v>
      </c>
      <c r="J164" s="139"/>
      <c r="K164" s="33"/>
      <c r="L164" s="79"/>
      <c r="M164" s="71"/>
      <c r="N164" s="99"/>
      <c r="O164" s="100"/>
      <c r="P164" s="99"/>
      <c r="Q164" s="104"/>
      <c r="R164" s="103"/>
      <c r="S164" s="94"/>
      <c r="T164" s="41"/>
      <c r="U164" s="317"/>
    </row>
    <row r="165" spans="1:21" s="20" customFormat="1" ht="18" customHeight="1">
      <c r="A165" s="607"/>
      <c r="B165" s="305" t="s">
        <v>90</v>
      </c>
      <c r="C165" s="150" t="s">
        <v>108</v>
      </c>
      <c r="D165" s="142" t="s">
        <v>25</v>
      </c>
      <c r="E165" s="159"/>
      <c r="F165" s="446">
        <v>20</v>
      </c>
      <c r="G165" s="164">
        <v>110000</v>
      </c>
      <c r="H165" s="147" t="s">
        <v>147</v>
      </c>
      <c r="I165" s="219" t="s">
        <v>22</v>
      </c>
      <c r="J165" s="139"/>
      <c r="K165" s="33"/>
      <c r="L165" s="79"/>
      <c r="M165" s="71"/>
      <c r="N165" s="99"/>
      <c r="O165" s="100"/>
      <c r="P165" s="99"/>
      <c r="Q165" s="104"/>
      <c r="R165" s="103"/>
      <c r="S165" s="94"/>
      <c r="T165" s="41"/>
      <c r="U165" s="317"/>
    </row>
    <row r="166" spans="1:21" s="20" customFormat="1" ht="18" customHeight="1">
      <c r="A166" s="607"/>
      <c r="B166" s="305">
        <v>8</v>
      </c>
      <c r="C166" s="150" t="s">
        <v>135</v>
      </c>
      <c r="D166" s="142" t="s">
        <v>87</v>
      </c>
      <c r="E166" s="159">
        <f t="shared" si="7"/>
        <v>6</v>
      </c>
      <c r="F166" s="446">
        <f t="shared" si="8"/>
        <v>2.58</v>
      </c>
      <c r="G166" s="164">
        <v>65000</v>
      </c>
      <c r="H166" s="147" t="s">
        <v>148</v>
      </c>
      <c r="I166" s="219" t="s">
        <v>22</v>
      </c>
      <c r="J166" s="139"/>
      <c r="K166" s="33"/>
      <c r="L166" s="79"/>
      <c r="M166" s="71"/>
      <c r="N166" s="99"/>
      <c r="O166" s="100"/>
      <c r="P166" s="99"/>
      <c r="Q166" s="104"/>
      <c r="R166" s="103"/>
      <c r="S166" s="94"/>
      <c r="T166" s="41"/>
      <c r="U166" s="317"/>
    </row>
    <row r="167" spans="1:21" s="98" customFormat="1" ht="18" customHeight="1">
      <c r="A167" s="607"/>
      <c r="B167" s="305" t="s">
        <v>90</v>
      </c>
      <c r="C167" s="150" t="s">
        <v>86</v>
      </c>
      <c r="D167" s="142" t="s">
        <v>87</v>
      </c>
      <c r="E167" s="159">
        <f t="shared" si="7"/>
        <v>3</v>
      </c>
      <c r="F167" s="446">
        <f t="shared" si="8"/>
        <v>1.41</v>
      </c>
      <c r="G167" s="164">
        <v>50000</v>
      </c>
      <c r="H167" s="147" t="s">
        <v>149</v>
      </c>
      <c r="I167" s="219" t="s">
        <v>22</v>
      </c>
      <c r="J167" s="137">
        <f t="shared" si="9"/>
        <v>167700</v>
      </c>
      <c r="K167" s="97"/>
      <c r="L167" s="105"/>
      <c r="M167" s="60"/>
      <c r="N167" s="72"/>
      <c r="O167" s="66"/>
      <c r="P167" s="72"/>
      <c r="Q167" s="38"/>
      <c r="R167" s="39">
        <v>6</v>
      </c>
      <c r="S167" s="40">
        <f>MMULT(R167,0.43)</f>
        <v>2.58</v>
      </c>
      <c r="T167" s="41"/>
      <c r="U167" s="316"/>
    </row>
    <row r="168" spans="1:21" s="20" customFormat="1" ht="18" customHeight="1">
      <c r="A168" s="607"/>
      <c r="B168" s="305" t="s">
        <v>90</v>
      </c>
      <c r="C168" s="150" t="s">
        <v>108</v>
      </c>
      <c r="D168" s="142" t="s">
        <v>50</v>
      </c>
      <c r="E168" s="159"/>
      <c r="F168" s="446">
        <v>22</v>
      </c>
      <c r="G168" s="164">
        <v>115000</v>
      </c>
      <c r="H168" s="147"/>
      <c r="I168" s="219" t="s">
        <v>22</v>
      </c>
      <c r="J168" s="139">
        <f t="shared" si="9"/>
        <v>70500</v>
      </c>
      <c r="K168" s="33"/>
      <c r="L168" s="79"/>
      <c r="M168" s="71"/>
      <c r="N168" s="99"/>
      <c r="O168" s="106"/>
      <c r="P168" s="99"/>
      <c r="Q168" s="107"/>
      <c r="R168" s="108">
        <v>3</v>
      </c>
      <c r="S168" s="64">
        <f>MMULT(R168,0.47)</f>
        <v>1.41</v>
      </c>
      <c r="T168" s="41"/>
      <c r="U168" s="317"/>
    </row>
    <row r="169" spans="1:21" s="20" customFormat="1" ht="19.5" customHeight="1">
      <c r="A169" s="607"/>
      <c r="B169" s="305" t="s">
        <v>90</v>
      </c>
      <c r="C169" s="150" t="s">
        <v>108</v>
      </c>
      <c r="D169" s="142" t="s">
        <v>25</v>
      </c>
      <c r="E169" s="159"/>
      <c r="F169" s="446">
        <v>27.8</v>
      </c>
      <c r="G169" s="164">
        <v>110000</v>
      </c>
      <c r="H169" s="147"/>
      <c r="I169" s="219" t="s">
        <v>22</v>
      </c>
      <c r="J169" s="139">
        <f>MMULT(F168,G168)</f>
        <v>2530000</v>
      </c>
      <c r="K169" s="33"/>
      <c r="L169" s="79"/>
      <c r="M169" s="71"/>
      <c r="N169" s="99"/>
      <c r="O169" s="106"/>
      <c r="P169" s="99"/>
      <c r="Q169" s="107"/>
      <c r="R169" s="103">
        <v>11</v>
      </c>
      <c r="S169" s="94">
        <v>5</v>
      </c>
      <c r="T169" s="41"/>
      <c r="U169" s="317"/>
    </row>
    <row r="170" spans="1:21" s="20" customFormat="1" ht="24" customHeight="1">
      <c r="A170" s="607"/>
      <c r="B170" s="305" t="s">
        <v>90</v>
      </c>
      <c r="C170" s="150" t="s">
        <v>102</v>
      </c>
      <c r="D170" s="142" t="s">
        <v>25</v>
      </c>
      <c r="E170" s="159">
        <f>SUM(R173,P173,N173,L173)</f>
        <v>5</v>
      </c>
      <c r="F170" s="446">
        <v>6</v>
      </c>
      <c r="G170" s="164">
        <v>59000</v>
      </c>
      <c r="H170" s="147" t="s">
        <v>150</v>
      </c>
      <c r="I170" s="219" t="s">
        <v>22</v>
      </c>
      <c r="J170" s="139">
        <f t="shared" si="9"/>
        <v>3058000</v>
      </c>
      <c r="K170" s="33"/>
      <c r="L170" s="79"/>
      <c r="M170" s="71"/>
      <c r="N170" s="99"/>
      <c r="O170" s="106"/>
      <c r="P170" s="99"/>
      <c r="Q170" s="107"/>
      <c r="R170" s="103">
        <v>4</v>
      </c>
      <c r="S170" s="94">
        <v>1.3</v>
      </c>
      <c r="T170" s="41"/>
      <c r="U170" s="317"/>
    </row>
    <row r="171" spans="1:21" s="20" customFormat="1" ht="24" customHeight="1">
      <c r="A171" s="607"/>
      <c r="B171" s="305" t="s">
        <v>91</v>
      </c>
      <c r="C171" s="150" t="s">
        <v>108</v>
      </c>
      <c r="D171" s="349" t="s">
        <v>55</v>
      </c>
      <c r="E171" s="159"/>
      <c r="F171" s="446">
        <v>3</v>
      </c>
      <c r="G171" s="164">
        <v>110000</v>
      </c>
      <c r="H171" s="147"/>
      <c r="I171" s="219" t="s">
        <v>22</v>
      </c>
      <c r="J171" s="139"/>
      <c r="K171" s="33"/>
      <c r="L171" s="79"/>
      <c r="M171" s="71"/>
      <c r="N171" s="99"/>
      <c r="O171" s="106"/>
      <c r="P171" s="99"/>
      <c r="Q171" s="107"/>
      <c r="R171" s="103"/>
      <c r="S171" s="94"/>
      <c r="T171" s="41"/>
      <c r="U171" s="317"/>
    </row>
    <row r="172" spans="1:21" s="20" customFormat="1" ht="24" customHeight="1">
      <c r="A172" s="607"/>
      <c r="B172" s="305" t="s">
        <v>110</v>
      </c>
      <c r="C172" s="150" t="s">
        <v>102</v>
      </c>
      <c r="D172" s="349" t="s">
        <v>25</v>
      </c>
      <c r="E172" s="159"/>
      <c r="F172" s="446">
        <v>4</v>
      </c>
      <c r="G172" s="164">
        <v>60000</v>
      </c>
      <c r="H172" s="147"/>
      <c r="I172" s="219" t="s">
        <v>22</v>
      </c>
      <c r="J172" s="139"/>
      <c r="K172" s="33"/>
      <c r="L172" s="79"/>
      <c r="M172" s="71"/>
      <c r="N172" s="99"/>
      <c r="O172" s="106"/>
      <c r="P172" s="99"/>
      <c r="Q172" s="107"/>
      <c r="R172" s="103"/>
      <c r="S172" s="94"/>
      <c r="T172" s="41"/>
      <c r="U172" s="317"/>
    </row>
    <row r="173" spans="1:21" s="20" customFormat="1" ht="18" customHeight="1">
      <c r="A173" s="607"/>
      <c r="B173" s="305" t="s">
        <v>110</v>
      </c>
      <c r="C173" s="150" t="s">
        <v>108</v>
      </c>
      <c r="D173" s="142" t="s">
        <v>55</v>
      </c>
      <c r="E173" s="159"/>
      <c r="F173" s="446">
        <v>6</v>
      </c>
      <c r="G173" s="164">
        <v>125000</v>
      </c>
      <c r="H173" s="147"/>
      <c r="I173" s="219" t="s">
        <v>22</v>
      </c>
      <c r="J173" s="139">
        <f>MMULT(F170,G170)</f>
        <v>354000</v>
      </c>
      <c r="K173" s="33"/>
      <c r="L173" s="79"/>
      <c r="M173" s="71"/>
      <c r="N173" s="99"/>
      <c r="O173" s="106"/>
      <c r="P173" s="99"/>
      <c r="Q173" s="107"/>
      <c r="R173" s="103">
        <v>5</v>
      </c>
      <c r="S173" s="94">
        <f>MMULT(R173,0.5)</f>
        <v>2.5</v>
      </c>
      <c r="T173" s="41"/>
      <c r="U173" s="317" t="s">
        <v>151</v>
      </c>
    </row>
    <row r="174" spans="1:21" s="20" customFormat="1" ht="18" customHeight="1">
      <c r="A174" s="607">
        <v>168</v>
      </c>
      <c r="B174" s="305" t="s">
        <v>59</v>
      </c>
      <c r="C174" s="150" t="s">
        <v>108</v>
      </c>
      <c r="D174" s="142" t="s">
        <v>55</v>
      </c>
      <c r="E174" s="159"/>
      <c r="F174" s="446">
        <v>17</v>
      </c>
      <c r="G174" s="164">
        <v>125000</v>
      </c>
      <c r="H174" s="147"/>
      <c r="I174" s="219" t="s">
        <v>22</v>
      </c>
      <c r="J174" s="139"/>
      <c r="K174" s="33"/>
      <c r="L174" s="79"/>
      <c r="M174" s="71"/>
      <c r="N174" s="99"/>
      <c r="O174" s="106"/>
      <c r="P174" s="99"/>
      <c r="Q174" s="107"/>
      <c r="R174" s="103"/>
      <c r="S174" s="94"/>
      <c r="T174" s="41"/>
      <c r="U174" s="317"/>
    </row>
    <row r="175" spans="1:21" s="20" customFormat="1" ht="18" customHeight="1">
      <c r="A175" s="607"/>
      <c r="B175" s="305" t="s">
        <v>46</v>
      </c>
      <c r="C175" s="150" t="s">
        <v>108</v>
      </c>
      <c r="D175" s="142" t="s">
        <v>25</v>
      </c>
      <c r="E175" s="159"/>
      <c r="F175" s="446">
        <v>14</v>
      </c>
      <c r="G175" s="164">
        <v>110000</v>
      </c>
      <c r="H175" s="147" t="s">
        <v>95</v>
      </c>
      <c r="I175" s="219" t="s">
        <v>22</v>
      </c>
      <c r="J175" s="139"/>
      <c r="K175" s="33"/>
      <c r="L175" s="79"/>
      <c r="M175" s="71"/>
      <c r="N175" s="99"/>
      <c r="O175" s="106"/>
      <c r="P175" s="99"/>
      <c r="Q175" s="107"/>
      <c r="R175" s="109"/>
      <c r="S175" s="68"/>
      <c r="T175" s="41"/>
      <c r="U175" s="317"/>
    </row>
    <row r="176" spans="1:21" s="20" customFormat="1" ht="18" customHeight="1">
      <c r="A176" s="607"/>
      <c r="B176" s="305" t="s">
        <v>46</v>
      </c>
      <c r="C176" s="150" t="s">
        <v>108</v>
      </c>
      <c r="D176" s="142" t="s">
        <v>55</v>
      </c>
      <c r="E176" s="159"/>
      <c r="F176" s="446">
        <v>40</v>
      </c>
      <c r="G176" s="164">
        <v>125000</v>
      </c>
      <c r="H176" s="147"/>
      <c r="I176" s="219" t="s">
        <v>22</v>
      </c>
      <c r="J176" s="139"/>
      <c r="K176" s="33"/>
      <c r="L176" s="79"/>
      <c r="M176" s="71"/>
      <c r="N176" s="99"/>
      <c r="O176" s="106"/>
      <c r="P176" s="99"/>
      <c r="Q176" s="107"/>
      <c r="R176" s="109"/>
      <c r="S176" s="68"/>
      <c r="T176" s="41"/>
      <c r="U176" s="317"/>
    </row>
    <row r="177" spans="1:21" s="20" customFormat="1" ht="18" customHeight="1">
      <c r="A177" s="607"/>
      <c r="B177" s="305" t="s">
        <v>18</v>
      </c>
      <c r="C177" s="150" t="s">
        <v>152</v>
      </c>
      <c r="D177" s="142" t="s">
        <v>55</v>
      </c>
      <c r="E177" s="159"/>
      <c r="F177" s="446">
        <v>17</v>
      </c>
      <c r="G177" s="164">
        <v>127000</v>
      </c>
      <c r="H177" s="147"/>
      <c r="I177" s="219" t="s">
        <v>22</v>
      </c>
      <c r="J177" s="139"/>
      <c r="K177" s="33"/>
      <c r="L177" s="79"/>
      <c r="M177" s="71"/>
      <c r="N177" s="99"/>
      <c r="O177" s="106"/>
      <c r="P177" s="99"/>
      <c r="Q177" s="107"/>
      <c r="R177" s="109"/>
      <c r="S177" s="68"/>
      <c r="T177" s="41"/>
      <c r="U177" s="317"/>
    </row>
    <row r="178" spans="1:21" s="20" customFormat="1" ht="18" customHeight="1">
      <c r="A178" s="607"/>
      <c r="B178" s="305" t="s">
        <v>23</v>
      </c>
      <c r="C178" s="150" t="s">
        <v>153</v>
      </c>
      <c r="D178" s="142" t="s">
        <v>25</v>
      </c>
      <c r="E178" s="159"/>
      <c r="F178" s="446">
        <v>9</v>
      </c>
      <c r="G178" s="164">
        <v>65000</v>
      </c>
      <c r="H178" s="147"/>
      <c r="I178" s="219" t="s">
        <v>22</v>
      </c>
      <c r="J178" s="139"/>
      <c r="K178" s="33"/>
      <c r="L178" s="79"/>
      <c r="M178" s="71"/>
      <c r="N178" s="99"/>
      <c r="O178" s="106"/>
      <c r="P178" s="99"/>
      <c r="Q178" s="107"/>
      <c r="R178" s="109"/>
      <c r="S178" s="68"/>
      <c r="T178" s="41"/>
      <c r="U178" s="317"/>
    </row>
    <row r="179" spans="1:21" s="20" customFormat="1" ht="18" customHeight="1">
      <c r="A179" s="607"/>
      <c r="B179" s="305" t="s">
        <v>23</v>
      </c>
      <c r="C179" s="150" t="s">
        <v>108</v>
      </c>
      <c r="D179" s="142" t="s">
        <v>55</v>
      </c>
      <c r="E179" s="159"/>
      <c r="F179" s="446">
        <v>18</v>
      </c>
      <c r="G179" s="164">
        <v>127000</v>
      </c>
      <c r="H179" s="147"/>
      <c r="I179" s="219" t="s">
        <v>22</v>
      </c>
      <c r="J179" s="139"/>
      <c r="K179" s="33"/>
      <c r="L179" s="79"/>
      <c r="M179" s="71"/>
      <c r="N179" s="99"/>
      <c r="O179" s="106"/>
      <c r="P179" s="99"/>
      <c r="Q179" s="107"/>
      <c r="R179" s="109"/>
      <c r="S179" s="68"/>
      <c r="T179" s="41"/>
      <c r="U179" s="317"/>
    </row>
    <row r="180" spans="1:21" s="20" customFormat="1" ht="18" customHeight="1">
      <c r="A180" s="607"/>
      <c r="B180" s="305" t="s">
        <v>88</v>
      </c>
      <c r="C180" s="150" t="s">
        <v>108</v>
      </c>
      <c r="D180" s="142" t="s">
        <v>55</v>
      </c>
      <c r="E180" s="159"/>
      <c r="F180" s="446">
        <v>20</v>
      </c>
      <c r="G180" s="164">
        <v>115000</v>
      </c>
      <c r="H180" s="147" t="s">
        <v>119</v>
      </c>
      <c r="I180" s="219" t="s">
        <v>154</v>
      </c>
      <c r="J180" s="139"/>
      <c r="K180" s="33"/>
      <c r="L180" s="79"/>
      <c r="M180" s="71"/>
      <c r="N180" s="99"/>
      <c r="O180" s="106"/>
      <c r="P180" s="99"/>
      <c r="Q180" s="107"/>
      <c r="R180" s="109"/>
      <c r="S180" s="68"/>
      <c r="T180" s="41"/>
      <c r="U180" s="317"/>
    </row>
    <row r="181" spans="1:21" s="20" customFormat="1" ht="18" customHeight="1">
      <c r="A181" s="607"/>
      <c r="B181" s="305" t="s">
        <v>88</v>
      </c>
      <c r="C181" s="150" t="s">
        <v>108</v>
      </c>
      <c r="D181" s="142" t="s">
        <v>55</v>
      </c>
      <c r="E181" s="159"/>
      <c r="F181" s="446">
        <v>3.5</v>
      </c>
      <c r="G181" s="164">
        <v>115000</v>
      </c>
      <c r="H181" s="147"/>
      <c r="I181" s="219" t="s">
        <v>22</v>
      </c>
      <c r="J181" s="139"/>
      <c r="K181" s="33"/>
      <c r="L181" s="79"/>
      <c r="M181" s="71"/>
      <c r="N181" s="99"/>
      <c r="O181" s="106"/>
      <c r="P181" s="99"/>
      <c r="Q181" s="107"/>
      <c r="R181" s="109"/>
      <c r="S181" s="68"/>
      <c r="T181" s="41"/>
      <c r="U181" s="317"/>
    </row>
    <row r="182" spans="1:21" s="20" customFormat="1" ht="18" customHeight="1">
      <c r="A182" s="607"/>
      <c r="B182" s="305" t="s">
        <v>88</v>
      </c>
      <c r="C182" s="150" t="s">
        <v>153</v>
      </c>
      <c r="D182" s="142" t="s">
        <v>25</v>
      </c>
      <c r="E182" s="159"/>
      <c r="F182" s="446">
        <v>12</v>
      </c>
      <c r="G182" s="164">
        <v>65000</v>
      </c>
      <c r="H182" s="147"/>
      <c r="I182" s="219" t="s">
        <v>22</v>
      </c>
      <c r="J182" s="139"/>
      <c r="K182" s="33"/>
      <c r="L182" s="79"/>
      <c r="M182" s="71"/>
      <c r="N182" s="99"/>
      <c r="O182" s="106"/>
      <c r="P182" s="99"/>
      <c r="Q182" s="107"/>
      <c r="R182" s="109"/>
      <c r="S182" s="68"/>
      <c r="T182" s="41"/>
      <c r="U182" s="317"/>
    </row>
    <row r="183" spans="1:21" s="20" customFormat="1" ht="18" customHeight="1">
      <c r="A183" s="607"/>
      <c r="B183" s="305" t="s">
        <v>90</v>
      </c>
      <c r="C183" s="150" t="s">
        <v>108</v>
      </c>
      <c r="D183" s="142" t="s">
        <v>55</v>
      </c>
      <c r="E183" s="159"/>
      <c r="F183" s="446">
        <v>3.5</v>
      </c>
      <c r="G183" s="164">
        <v>120000</v>
      </c>
      <c r="H183" s="147"/>
      <c r="I183" s="219" t="s">
        <v>22</v>
      </c>
      <c r="J183" s="139"/>
      <c r="K183" s="33"/>
      <c r="L183" s="79"/>
      <c r="M183" s="71"/>
      <c r="N183" s="99"/>
      <c r="O183" s="106"/>
      <c r="P183" s="99"/>
      <c r="Q183" s="107"/>
      <c r="R183" s="109"/>
      <c r="S183" s="68"/>
      <c r="T183" s="41"/>
      <c r="U183" s="317"/>
    </row>
    <row r="184" spans="1:21" s="20" customFormat="1" ht="18" customHeight="1">
      <c r="A184" s="607"/>
      <c r="B184" s="305" t="s">
        <v>90</v>
      </c>
      <c r="C184" s="150" t="s">
        <v>108</v>
      </c>
      <c r="D184" s="142" t="s">
        <v>25</v>
      </c>
      <c r="E184" s="159"/>
      <c r="F184" s="446">
        <v>10</v>
      </c>
      <c r="G184" s="164">
        <v>115000</v>
      </c>
      <c r="H184" s="147"/>
      <c r="I184" s="219" t="s">
        <v>22</v>
      </c>
      <c r="J184" s="139"/>
      <c r="K184" s="33"/>
      <c r="L184" s="79"/>
      <c r="M184" s="71"/>
      <c r="N184" s="99"/>
      <c r="O184" s="106"/>
      <c r="P184" s="99"/>
      <c r="Q184" s="107"/>
      <c r="R184" s="109"/>
      <c r="S184" s="68"/>
      <c r="T184" s="41"/>
      <c r="U184" s="317"/>
    </row>
    <row r="185" spans="1:21" s="20" customFormat="1" ht="24.75" customHeight="1">
      <c r="A185" s="607"/>
      <c r="B185" s="305" t="s">
        <v>155</v>
      </c>
      <c r="C185" s="150" t="s">
        <v>138</v>
      </c>
      <c r="D185" s="142" t="s">
        <v>156</v>
      </c>
      <c r="E185" s="159"/>
      <c r="F185" s="446">
        <v>40</v>
      </c>
      <c r="G185" s="164">
        <v>135000</v>
      </c>
      <c r="H185" s="147" t="s">
        <v>157</v>
      </c>
      <c r="I185" s="219" t="s">
        <v>119</v>
      </c>
      <c r="J185" s="139"/>
      <c r="K185" s="33"/>
      <c r="L185" s="79"/>
      <c r="M185" s="71"/>
      <c r="N185" s="99"/>
      <c r="O185" s="106"/>
      <c r="P185" s="99"/>
      <c r="Q185" s="107"/>
      <c r="R185" s="109"/>
      <c r="S185" s="68"/>
      <c r="T185" s="41"/>
      <c r="U185" s="317"/>
    </row>
    <row r="186" spans="1:21" s="20" customFormat="1" ht="24.75" customHeight="1">
      <c r="A186" s="607"/>
      <c r="B186" s="305" t="s">
        <v>91</v>
      </c>
      <c r="C186" s="150" t="s">
        <v>108</v>
      </c>
      <c r="D186" s="349" t="s">
        <v>50</v>
      </c>
      <c r="E186" s="159"/>
      <c r="F186" s="446">
        <v>2.5</v>
      </c>
      <c r="G186" s="164">
        <v>115000</v>
      </c>
      <c r="H186" s="147" t="s">
        <v>243</v>
      </c>
      <c r="I186" s="219" t="s">
        <v>22</v>
      </c>
      <c r="J186" s="139"/>
      <c r="K186" s="33"/>
      <c r="L186" s="79"/>
      <c r="M186" s="71"/>
      <c r="N186" s="99"/>
      <c r="O186" s="106"/>
      <c r="P186" s="99"/>
      <c r="Q186" s="107"/>
      <c r="R186" s="109"/>
      <c r="S186" s="68"/>
      <c r="T186" s="41"/>
      <c r="U186" s="317"/>
    </row>
    <row r="187" spans="1:21" s="20" customFormat="1" ht="26.25" customHeight="1">
      <c r="A187" s="607"/>
      <c r="B187" s="305" t="s">
        <v>90</v>
      </c>
      <c r="C187" s="150" t="s">
        <v>153</v>
      </c>
      <c r="D187" s="142" t="s">
        <v>25</v>
      </c>
      <c r="E187" s="159"/>
      <c r="F187" s="446">
        <v>15</v>
      </c>
      <c r="G187" s="164">
        <v>65000</v>
      </c>
      <c r="H187" s="147"/>
      <c r="I187" s="219" t="s">
        <v>22</v>
      </c>
      <c r="J187" s="139"/>
      <c r="K187" s="33"/>
      <c r="L187" s="79"/>
      <c r="M187" s="71"/>
      <c r="N187" s="99"/>
      <c r="O187" s="106"/>
      <c r="P187" s="99"/>
      <c r="Q187" s="107"/>
      <c r="R187" s="109"/>
      <c r="S187" s="68"/>
      <c r="T187" s="41"/>
      <c r="U187" s="317"/>
    </row>
    <row r="188" spans="1:21" s="20" customFormat="1" ht="18" customHeight="1">
      <c r="A188" s="607"/>
      <c r="B188" s="305" t="s">
        <v>91</v>
      </c>
      <c r="C188" s="150" t="s">
        <v>158</v>
      </c>
      <c r="D188" s="142" t="s">
        <v>25</v>
      </c>
      <c r="E188" s="159"/>
      <c r="F188" s="446">
        <v>20</v>
      </c>
      <c r="G188" s="164">
        <v>65000</v>
      </c>
      <c r="H188" s="147"/>
      <c r="I188" s="219" t="s">
        <v>22</v>
      </c>
      <c r="J188" s="139"/>
      <c r="K188" s="33"/>
      <c r="L188" s="79"/>
      <c r="M188" s="71"/>
      <c r="N188" s="99"/>
      <c r="O188" s="106"/>
      <c r="P188" s="99"/>
      <c r="Q188" s="107"/>
      <c r="R188" s="109"/>
      <c r="S188" s="68"/>
      <c r="T188" s="41"/>
      <c r="U188" s="317"/>
    </row>
    <row r="189" spans="1:21" s="20" customFormat="1" ht="18" customHeight="1" thickBot="1">
      <c r="A189" s="605"/>
      <c r="B189" s="306" t="s">
        <v>110</v>
      </c>
      <c r="C189" s="185" t="s">
        <v>108</v>
      </c>
      <c r="D189" s="186" t="s">
        <v>55</v>
      </c>
      <c r="E189" s="187"/>
      <c r="F189" s="448">
        <v>5.5</v>
      </c>
      <c r="G189" s="188">
        <v>125000</v>
      </c>
      <c r="H189" s="189"/>
      <c r="I189" s="190" t="s">
        <v>22</v>
      </c>
      <c r="J189" s="137">
        <f t="shared" si="9"/>
        <v>1300000</v>
      </c>
      <c r="K189" s="33"/>
      <c r="L189" s="110"/>
      <c r="M189" s="111"/>
      <c r="N189" s="99"/>
      <c r="O189" s="100"/>
      <c r="P189" s="99"/>
      <c r="Q189" s="104"/>
      <c r="R189" s="112">
        <v>144</v>
      </c>
      <c r="S189" s="64">
        <f>MMULT(R189,0.35)</f>
        <v>50.4</v>
      </c>
      <c r="T189" s="41"/>
      <c r="U189" s="317"/>
    </row>
    <row r="190" spans="1:21" s="20" customFormat="1" ht="18" customHeight="1">
      <c r="A190" s="606">
        <v>159</v>
      </c>
      <c r="B190" s="304" t="s">
        <v>59</v>
      </c>
      <c r="C190" s="179" t="s">
        <v>108</v>
      </c>
      <c r="D190" s="180" t="s">
        <v>25</v>
      </c>
      <c r="E190" s="181"/>
      <c r="F190" s="445">
        <v>10</v>
      </c>
      <c r="G190" s="182">
        <v>115000</v>
      </c>
      <c r="H190" s="183"/>
      <c r="I190" s="184" t="s">
        <v>22</v>
      </c>
      <c r="J190" s="137"/>
      <c r="K190" s="33"/>
      <c r="L190" s="110"/>
      <c r="M190" s="111"/>
      <c r="N190" s="99"/>
      <c r="O190" s="100"/>
      <c r="P190" s="99"/>
      <c r="Q190" s="104"/>
      <c r="R190" s="112"/>
      <c r="S190" s="64"/>
      <c r="T190" s="41"/>
      <c r="U190" s="317"/>
    </row>
    <row r="191" spans="1:21" s="20" customFormat="1" ht="18" customHeight="1">
      <c r="A191" s="607"/>
      <c r="B191" s="305" t="s">
        <v>46</v>
      </c>
      <c r="C191" s="150" t="s">
        <v>108</v>
      </c>
      <c r="D191" s="142" t="s">
        <v>55</v>
      </c>
      <c r="E191" s="159"/>
      <c r="F191" s="446" t="s">
        <v>159</v>
      </c>
      <c r="G191" s="164">
        <v>125000</v>
      </c>
      <c r="H191" s="147"/>
      <c r="I191" s="219" t="s">
        <v>22</v>
      </c>
      <c r="J191" s="137"/>
      <c r="K191" s="33"/>
      <c r="L191" s="110"/>
      <c r="M191" s="111"/>
      <c r="N191" s="99"/>
      <c r="O191" s="100"/>
      <c r="P191" s="99"/>
      <c r="Q191" s="104"/>
      <c r="R191" s="112"/>
      <c r="S191" s="64"/>
      <c r="T191" s="41"/>
      <c r="U191" s="317"/>
    </row>
    <row r="192" spans="1:21" s="20" customFormat="1" ht="18" customHeight="1">
      <c r="A192" s="607"/>
      <c r="B192" s="305" t="s">
        <v>18</v>
      </c>
      <c r="C192" s="150" t="s">
        <v>108</v>
      </c>
      <c r="D192" s="349" t="s">
        <v>25</v>
      </c>
      <c r="E192" s="159"/>
      <c r="F192" s="446">
        <v>3</v>
      </c>
      <c r="G192" s="164">
        <v>110000</v>
      </c>
      <c r="H192" s="147"/>
      <c r="I192" s="219" t="s">
        <v>22</v>
      </c>
      <c r="J192" s="137"/>
      <c r="K192" s="33"/>
      <c r="L192" s="110"/>
      <c r="M192" s="111"/>
      <c r="N192" s="99"/>
      <c r="O192" s="100"/>
      <c r="P192" s="99"/>
      <c r="Q192" s="104"/>
      <c r="R192" s="112"/>
      <c r="S192" s="64"/>
      <c r="T192" s="41"/>
      <c r="U192" s="317"/>
    </row>
    <row r="193" spans="1:21" s="20" customFormat="1" ht="18" customHeight="1">
      <c r="A193" s="607"/>
      <c r="B193" s="305" t="s">
        <v>23</v>
      </c>
      <c r="C193" s="150" t="s">
        <v>108</v>
      </c>
      <c r="D193" s="142" t="s">
        <v>25</v>
      </c>
      <c r="E193" s="159"/>
      <c r="F193" s="446">
        <v>1.5</v>
      </c>
      <c r="G193" s="164">
        <v>115000</v>
      </c>
      <c r="H193" s="147" t="s">
        <v>160</v>
      </c>
      <c r="I193" s="219" t="s">
        <v>22</v>
      </c>
      <c r="J193" s="137"/>
      <c r="K193" s="33"/>
      <c r="L193" s="110"/>
      <c r="M193" s="111"/>
      <c r="N193" s="99"/>
      <c r="O193" s="100"/>
      <c r="P193" s="99"/>
      <c r="Q193" s="104"/>
      <c r="R193" s="112"/>
      <c r="S193" s="64"/>
      <c r="T193" s="41"/>
      <c r="U193" s="317"/>
    </row>
    <row r="194" spans="1:21" s="20" customFormat="1" ht="18" customHeight="1">
      <c r="A194" s="607"/>
      <c r="B194" s="305" t="s">
        <v>90</v>
      </c>
      <c r="C194" s="150" t="s">
        <v>108</v>
      </c>
      <c r="D194" s="349" t="s">
        <v>55</v>
      </c>
      <c r="E194" s="159"/>
      <c r="F194" s="446">
        <v>4</v>
      </c>
      <c r="G194" s="164">
        <v>115000</v>
      </c>
      <c r="H194" s="147"/>
      <c r="I194" s="219" t="s">
        <v>22</v>
      </c>
      <c r="J194" s="137"/>
      <c r="K194" s="33"/>
      <c r="L194" s="110"/>
      <c r="M194" s="111"/>
      <c r="N194" s="99"/>
      <c r="O194" s="100"/>
      <c r="P194" s="99"/>
      <c r="Q194" s="104"/>
      <c r="R194" s="112"/>
      <c r="S194" s="64"/>
      <c r="T194" s="41"/>
      <c r="U194" s="317"/>
    </row>
    <row r="195" spans="1:21" s="20" customFormat="1" ht="18.75" customHeight="1">
      <c r="A195" s="607"/>
      <c r="B195" s="305" t="s">
        <v>91</v>
      </c>
      <c r="C195" s="150" t="s">
        <v>108</v>
      </c>
      <c r="D195" s="142" t="s">
        <v>25</v>
      </c>
      <c r="E195" s="159"/>
      <c r="F195" s="446">
        <v>4</v>
      </c>
      <c r="G195" s="164">
        <v>110000</v>
      </c>
      <c r="H195" s="147"/>
      <c r="I195" s="219" t="s">
        <v>22</v>
      </c>
      <c r="J195" s="137"/>
      <c r="K195" s="33"/>
      <c r="L195" s="110"/>
      <c r="M195" s="111"/>
      <c r="N195" s="99"/>
      <c r="O195" s="100"/>
      <c r="P195" s="99"/>
      <c r="Q195" s="104"/>
      <c r="R195" s="112"/>
      <c r="S195" s="64"/>
      <c r="T195" s="41"/>
      <c r="U195" s="317"/>
    </row>
    <row r="196" spans="1:21" s="20" customFormat="1" ht="18" customHeight="1">
      <c r="A196" s="607"/>
      <c r="B196" s="305" t="s">
        <v>110</v>
      </c>
      <c r="C196" s="150" t="s">
        <v>102</v>
      </c>
      <c r="D196" s="142" t="s">
        <v>50</v>
      </c>
      <c r="E196" s="159"/>
      <c r="F196" s="446">
        <v>1</v>
      </c>
      <c r="G196" s="164">
        <v>60000</v>
      </c>
      <c r="H196" s="147" t="s">
        <v>162</v>
      </c>
      <c r="I196" s="219" t="s">
        <v>22</v>
      </c>
      <c r="J196" s="137"/>
      <c r="K196" s="33"/>
      <c r="L196" s="110"/>
      <c r="M196" s="111"/>
      <c r="N196" s="99"/>
      <c r="O196" s="100"/>
      <c r="P196" s="99"/>
      <c r="Q196" s="104"/>
      <c r="R196" s="109"/>
      <c r="S196" s="68"/>
      <c r="T196" s="41"/>
      <c r="U196" s="317"/>
    </row>
    <row r="197" spans="1:21" s="20" customFormat="1" ht="18" customHeight="1" thickBot="1">
      <c r="A197" s="605"/>
      <c r="B197" s="306" t="s">
        <v>161</v>
      </c>
      <c r="C197" s="185" t="s">
        <v>108</v>
      </c>
      <c r="D197" s="186" t="s">
        <v>50</v>
      </c>
      <c r="E197" s="187"/>
      <c r="F197" s="466">
        <v>25</v>
      </c>
      <c r="G197" s="188">
        <v>125000</v>
      </c>
      <c r="H197" s="189"/>
      <c r="I197" s="190" t="s">
        <v>22</v>
      </c>
      <c r="J197" s="137">
        <f>MMULT(F196,G196)</f>
        <v>60000</v>
      </c>
      <c r="K197" s="33"/>
      <c r="L197" s="110"/>
      <c r="M197" s="111"/>
      <c r="N197" s="99"/>
      <c r="O197" s="100"/>
      <c r="P197" s="99"/>
      <c r="Q197" s="104"/>
      <c r="R197" s="109">
        <v>8</v>
      </c>
      <c r="S197" s="68">
        <v>1.762</v>
      </c>
      <c r="T197" s="41"/>
      <c r="U197" s="317"/>
    </row>
    <row r="198" spans="1:21" s="20" customFormat="1" ht="18" customHeight="1">
      <c r="A198" s="606">
        <v>146</v>
      </c>
      <c r="B198" s="304" t="s">
        <v>46</v>
      </c>
      <c r="C198" s="179" t="s">
        <v>108</v>
      </c>
      <c r="D198" s="180" t="s">
        <v>55</v>
      </c>
      <c r="E198" s="181">
        <v>12</v>
      </c>
      <c r="F198" s="445">
        <v>5.3</v>
      </c>
      <c r="G198" s="182">
        <v>125000</v>
      </c>
      <c r="H198" s="183"/>
      <c r="I198" s="184"/>
      <c r="J198" s="137">
        <f>MMULT(F197,G197)</f>
        <v>3125000</v>
      </c>
      <c r="K198" s="69"/>
      <c r="L198" s="110"/>
      <c r="M198" s="111"/>
      <c r="N198" s="99"/>
      <c r="O198" s="100"/>
      <c r="P198" s="99"/>
      <c r="Q198" s="104"/>
      <c r="R198" s="112">
        <v>1</v>
      </c>
      <c r="S198" s="64">
        <v>0.216</v>
      </c>
      <c r="T198" s="41"/>
      <c r="U198" s="317"/>
    </row>
    <row r="199" spans="1:21" s="20" customFormat="1" ht="37.5" customHeight="1">
      <c r="A199" s="607"/>
      <c r="B199" s="305" t="s">
        <v>163</v>
      </c>
      <c r="C199" s="150" t="s">
        <v>164</v>
      </c>
      <c r="D199" s="142" t="s">
        <v>165</v>
      </c>
      <c r="E199" s="159"/>
      <c r="F199" s="446">
        <v>23</v>
      </c>
      <c r="G199" s="164">
        <v>115000</v>
      </c>
      <c r="H199" s="147" t="s">
        <v>166</v>
      </c>
      <c r="I199" s="219" t="s">
        <v>22</v>
      </c>
      <c r="J199" s="137"/>
      <c r="K199" s="69"/>
      <c r="L199" s="110"/>
      <c r="M199" s="111"/>
      <c r="N199" s="99"/>
      <c r="O199" s="100"/>
      <c r="P199" s="99"/>
      <c r="Q199" s="104"/>
      <c r="R199" s="112"/>
      <c r="S199" s="64"/>
      <c r="T199" s="41"/>
      <c r="U199" s="317"/>
    </row>
    <row r="200" spans="1:21" s="20" customFormat="1" ht="30.75" customHeight="1">
      <c r="A200" s="607"/>
      <c r="B200" s="305" t="s">
        <v>163</v>
      </c>
      <c r="C200" s="150" t="s">
        <v>138</v>
      </c>
      <c r="D200" s="142" t="s">
        <v>167</v>
      </c>
      <c r="E200" s="159"/>
      <c r="F200" s="446">
        <v>40</v>
      </c>
      <c r="G200" s="164">
        <v>115000</v>
      </c>
      <c r="H200" s="147" t="s">
        <v>168</v>
      </c>
      <c r="I200" s="219" t="s">
        <v>119</v>
      </c>
      <c r="J200" s="137"/>
      <c r="K200" s="69"/>
      <c r="L200" s="110"/>
      <c r="M200" s="111"/>
      <c r="N200" s="99"/>
      <c r="O200" s="100"/>
      <c r="P200" s="99"/>
      <c r="Q200" s="104"/>
      <c r="R200" s="112"/>
      <c r="S200" s="64"/>
      <c r="T200" s="41"/>
      <c r="U200" s="317"/>
    </row>
    <row r="201" spans="1:21" s="20" customFormat="1" ht="22.5" customHeight="1" thickBot="1">
      <c r="A201" s="605"/>
      <c r="B201" s="478" t="s">
        <v>91</v>
      </c>
      <c r="C201" s="479" t="s">
        <v>108</v>
      </c>
      <c r="D201" s="480" t="s">
        <v>55</v>
      </c>
      <c r="E201" s="481"/>
      <c r="F201" s="482">
        <v>23</v>
      </c>
      <c r="G201" s="483">
        <v>125000</v>
      </c>
      <c r="H201" s="484" t="s">
        <v>169</v>
      </c>
      <c r="I201" s="485" t="s">
        <v>52</v>
      </c>
      <c r="J201" s="137"/>
      <c r="K201" s="69"/>
      <c r="L201" s="110"/>
      <c r="M201" s="111"/>
      <c r="N201" s="99"/>
      <c r="O201" s="100"/>
      <c r="P201" s="99"/>
      <c r="Q201" s="104"/>
      <c r="R201" s="112"/>
      <c r="S201" s="64"/>
      <c r="T201" s="41"/>
      <c r="U201" s="317"/>
    </row>
    <row r="202" spans="1:21" s="20" customFormat="1" ht="18" customHeight="1">
      <c r="A202" s="606">
        <v>133</v>
      </c>
      <c r="B202" s="304" t="s">
        <v>18</v>
      </c>
      <c r="C202" s="179" t="s">
        <v>108</v>
      </c>
      <c r="D202" s="180" t="s">
        <v>55</v>
      </c>
      <c r="E202" s="181"/>
      <c r="F202" s="445">
        <v>18</v>
      </c>
      <c r="G202" s="182">
        <v>125000</v>
      </c>
      <c r="H202" s="183"/>
      <c r="I202" s="184" t="s">
        <v>22</v>
      </c>
      <c r="J202" s="137"/>
      <c r="K202" s="69"/>
      <c r="L202" s="110"/>
      <c r="M202" s="111"/>
      <c r="N202" s="99"/>
      <c r="O202" s="100"/>
      <c r="P202" s="99"/>
      <c r="Q202" s="104"/>
      <c r="R202" s="112"/>
      <c r="S202" s="64"/>
      <c r="T202" s="41"/>
      <c r="U202" s="317"/>
    </row>
    <row r="203" spans="1:21" s="20" customFormat="1" ht="18" customHeight="1">
      <c r="A203" s="607"/>
      <c r="B203" s="305" t="s">
        <v>90</v>
      </c>
      <c r="C203" s="150" t="s">
        <v>108</v>
      </c>
      <c r="D203" s="142" t="s">
        <v>55</v>
      </c>
      <c r="E203" s="159"/>
      <c r="F203" s="446">
        <v>6</v>
      </c>
      <c r="G203" s="164">
        <v>115000</v>
      </c>
      <c r="H203" s="147"/>
      <c r="I203" s="219" t="s">
        <v>22</v>
      </c>
      <c r="J203" s="137"/>
      <c r="K203" s="69"/>
      <c r="L203" s="110"/>
      <c r="M203" s="111"/>
      <c r="N203" s="99"/>
      <c r="O203" s="100"/>
      <c r="P203" s="99"/>
      <c r="Q203" s="104"/>
      <c r="R203" s="103"/>
      <c r="S203" s="94"/>
      <c r="T203" s="41"/>
      <c r="U203" s="317"/>
    </row>
    <row r="204" spans="1:21" s="20" customFormat="1" ht="18" customHeight="1">
      <c r="A204" s="607"/>
      <c r="B204" s="305" t="s">
        <v>91</v>
      </c>
      <c r="C204" s="150" t="s">
        <v>108</v>
      </c>
      <c r="D204" s="142" t="s">
        <v>55</v>
      </c>
      <c r="E204" s="159"/>
      <c r="F204" s="446">
        <v>5.5</v>
      </c>
      <c r="G204" s="164">
        <v>115000</v>
      </c>
      <c r="H204" s="147"/>
      <c r="I204" s="219" t="s">
        <v>22</v>
      </c>
      <c r="J204" s="137"/>
      <c r="K204" s="69"/>
      <c r="L204" s="110"/>
      <c r="M204" s="111"/>
      <c r="N204" s="99"/>
      <c r="O204" s="100"/>
      <c r="P204" s="99"/>
      <c r="Q204" s="104"/>
      <c r="R204" s="103"/>
      <c r="S204" s="94"/>
      <c r="T204" s="41"/>
      <c r="U204" s="317"/>
    </row>
    <row r="205" spans="1:21" s="20" customFormat="1" ht="18" customHeight="1" thickBot="1">
      <c r="A205" s="605"/>
      <c r="B205" s="306" t="s">
        <v>170</v>
      </c>
      <c r="C205" s="185" t="s">
        <v>108</v>
      </c>
      <c r="D205" s="186" t="s">
        <v>50</v>
      </c>
      <c r="E205" s="187"/>
      <c r="F205" s="448">
        <v>5</v>
      </c>
      <c r="G205" s="188">
        <v>115000</v>
      </c>
      <c r="H205" s="189"/>
      <c r="I205" s="190" t="s">
        <v>22</v>
      </c>
      <c r="J205" s="137"/>
      <c r="K205" s="69"/>
      <c r="L205" s="110"/>
      <c r="M205" s="111"/>
      <c r="N205" s="99"/>
      <c r="O205" s="100"/>
      <c r="P205" s="99"/>
      <c r="Q205" s="104"/>
      <c r="R205" s="103"/>
      <c r="S205" s="94"/>
      <c r="T205" s="41"/>
      <c r="U205" s="317"/>
    </row>
    <row r="206" spans="1:21" s="20" customFormat="1" ht="27.75" customHeight="1">
      <c r="A206" s="606">
        <v>114</v>
      </c>
      <c r="B206" s="304" t="s">
        <v>25</v>
      </c>
      <c r="C206" s="179" t="s">
        <v>108</v>
      </c>
      <c r="D206" s="180" t="s">
        <v>55</v>
      </c>
      <c r="E206" s="181"/>
      <c r="F206" s="445">
        <v>7.7460000000000004</v>
      </c>
      <c r="G206" s="182">
        <v>135000</v>
      </c>
      <c r="H206" s="183" t="s">
        <v>234</v>
      </c>
      <c r="I206" s="184" t="s">
        <v>22</v>
      </c>
      <c r="J206" s="137"/>
      <c r="K206" s="69"/>
      <c r="L206" s="110"/>
      <c r="M206" s="111"/>
      <c r="N206" s="99"/>
      <c r="O206" s="100"/>
      <c r="P206" s="99"/>
      <c r="Q206" s="104"/>
      <c r="R206" s="103"/>
      <c r="S206" s="94"/>
      <c r="T206" s="41"/>
      <c r="U206" s="317"/>
    </row>
    <row r="207" spans="1:21" s="20" customFormat="1" ht="18" customHeight="1">
      <c r="A207" s="607"/>
      <c r="B207" s="307" t="s">
        <v>57</v>
      </c>
      <c r="C207" s="152" t="s">
        <v>108</v>
      </c>
      <c r="D207" s="369" t="s">
        <v>55</v>
      </c>
      <c r="E207" s="371"/>
      <c r="F207" s="451">
        <v>32</v>
      </c>
      <c r="G207" s="165">
        <v>135000</v>
      </c>
      <c r="H207" s="146" t="s">
        <v>169</v>
      </c>
      <c r="I207" s="210" t="s">
        <v>251</v>
      </c>
      <c r="J207" s="137"/>
      <c r="K207" s="69"/>
      <c r="L207" s="110"/>
      <c r="M207" s="111"/>
      <c r="N207" s="99"/>
      <c r="O207" s="100"/>
      <c r="P207" s="99"/>
      <c r="Q207" s="104"/>
      <c r="R207" s="103"/>
      <c r="S207" s="94"/>
      <c r="T207" s="41"/>
      <c r="U207" s="317"/>
    </row>
    <row r="208" spans="1:21" s="20" customFormat="1" ht="18" customHeight="1">
      <c r="A208" s="607"/>
      <c r="B208" s="305" t="s">
        <v>18</v>
      </c>
      <c r="C208" s="150" t="s">
        <v>108</v>
      </c>
      <c r="D208" s="142" t="s">
        <v>25</v>
      </c>
      <c r="E208" s="159"/>
      <c r="F208" s="446">
        <v>9</v>
      </c>
      <c r="G208" s="164">
        <v>115000</v>
      </c>
      <c r="H208" s="147"/>
      <c r="I208" s="219" t="s">
        <v>22</v>
      </c>
      <c r="J208" s="137"/>
      <c r="K208" s="69"/>
      <c r="L208" s="110"/>
      <c r="M208" s="111"/>
      <c r="N208" s="99"/>
      <c r="O208" s="100"/>
      <c r="P208" s="99"/>
      <c r="Q208" s="104"/>
      <c r="R208" s="103"/>
      <c r="S208" s="94"/>
      <c r="T208" s="41"/>
      <c r="U208" s="317"/>
    </row>
    <row r="209" spans="1:21" s="20" customFormat="1" ht="18" customHeight="1">
      <c r="A209" s="607"/>
      <c r="B209" s="305" t="s">
        <v>18</v>
      </c>
      <c r="C209" s="150" t="s">
        <v>108</v>
      </c>
      <c r="D209" s="142" t="s">
        <v>55</v>
      </c>
      <c r="E209" s="159"/>
      <c r="F209" s="446">
        <v>13</v>
      </c>
      <c r="G209" s="164">
        <v>125000</v>
      </c>
      <c r="H209" s="147"/>
      <c r="I209" s="219" t="s">
        <v>22</v>
      </c>
      <c r="J209" s="137"/>
      <c r="K209" s="69"/>
      <c r="L209" s="110"/>
      <c r="M209" s="111"/>
      <c r="N209" s="99"/>
      <c r="O209" s="100"/>
      <c r="P209" s="99"/>
      <c r="Q209" s="104"/>
      <c r="R209" s="103"/>
      <c r="S209" s="94"/>
      <c r="T209" s="41"/>
      <c r="U209" s="317"/>
    </row>
    <row r="210" spans="1:21" s="20" customFormat="1" ht="18" customHeight="1">
      <c r="A210" s="607"/>
      <c r="B210" s="305" t="s">
        <v>18</v>
      </c>
      <c r="C210" s="150" t="s">
        <v>108</v>
      </c>
      <c r="D210" s="142" t="s">
        <v>55</v>
      </c>
      <c r="E210" s="159"/>
      <c r="F210" s="446">
        <v>18</v>
      </c>
      <c r="G210" s="164">
        <v>125000</v>
      </c>
      <c r="H210" s="147"/>
      <c r="I210" s="219" t="s">
        <v>22</v>
      </c>
      <c r="J210" s="137"/>
      <c r="K210" s="69"/>
      <c r="L210" s="110"/>
      <c r="M210" s="111"/>
      <c r="N210" s="99"/>
      <c r="O210" s="100"/>
      <c r="P210" s="99"/>
      <c r="Q210" s="104"/>
      <c r="R210" s="103"/>
      <c r="S210" s="94"/>
      <c r="T210" s="41"/>
      <c r="U210" s="317"/>
    </row>
    <row r="211" spans="1:21" s="20" customFormat="1" ht="18" customHeight="1">
      <c r="A211" s="607"/>
      <c r="B211" s="305" t="s">
        <v>23</v>
      </c>
      <c r="C211" s="150" t="s">
        <v>108</v>
      </c>
      <c r="D211" s="142" t="s">
        <v>55</v>
      </c>
      <c r="E211" s="159"/>
      <c r="F211" s="446">
        <v>3.8</v>
      </c>
      <c r="G211" s="164">
        <v>125000</v>
      </c>
      <c r="H211" s="147"/>
      <c r="I211" s="219" t="s">
        <v>22</v>
      </c>
      <c r="J211" s="137"/>
      <c r="K211" s="69"/>
      <c r="L211" s="110"/>
      <c r="M211" s="111"/>
      <c r="N211" s="99"/>
      <c r="O211" s="100"/>
      <c r="P211" s="99"/>
      <c r="Q211" s="104"/>
      <c r="R211" s="103"/>
      <c r="S211" s="94"/>
      <c r="T211" s="41"/>
      <c r="U211" s="317"/>
    </row>
    <row r="212" spans="1:21" s="20" customFormat="1" ht="18" customHeight="1">
      <c r="A212" s="607"/>
      <c r="B212" s="305" t="s">
        <v>23</v>
      </c>
      <c r="C212" s="150" t="s">
        <v>108</v>
      </c>
      <c r="D212" s="349" t="s">
        <v>55</v>
      </c>
      <c r="E212" s="159"/>
      <c r="F212" s="446">
        <v>8</v>
      </c>
      <c r="G212" s="164">
        <v>115000</v>
      </c>
      <c r="H212" s="147" t="s">
        <v>241</v>
      </c>
      <c r="I212" s="219" t="s">
        <v>22</v>
      </c>
      <c r="J212" s="137"/>
      <c r="K212" s="69"/>
      <c r="L212" s="110"/>
      <c r="M212" s="111"/>
      <c r="N212" s="99"/>
      <c r="O212" s="100"/>
      <c r="P212" s="99"/>
      <c r="Q212" s="104"/>
      <c r="R212" s="103"/>
      <c r="S212" s="94"/>
      <c r="T212" s="41"/>
      <c r="U212" s="317"/>
    </row>
    <row r="213" spans="1:21" s="20" customFormat="1" ht="18" customHeight="1">
      <c r="A213" s="607"/>
      <c r="B213" s="305" t="s">
        <v>88</v>
      </c>
      <c r="C213" s="150" t="s">
        <v>108</v>
      </c>
      <c r="D213" s="142" t="s">
        <v>25</v>
      </c>
      <c r="E213" s="159"/>
      <c r="F213" s="446">
        <v>9.5</v>
      </c>
      <c r="G213" s="164">
        <v>110000</v>
      </c>
      <c r="H213" s="147"/>
      <c r="I213" s="219" t="s">
        <v>22</v>
      </c>
      <c r="J213" s="137"/>
      <c r="K213" s="69"/>
      <c r="L213" s="110"/>
      <c r="M213" s="111"/>
      <c r="N213" s="99"/>
      <c r="O213" s="100"/>
      <c r="P213" s="99"/>
      <c r="Q213" s="104"/>
      <c r="R213" s="103"/>
      <c r="S213" s="94"/>
      <c r="T213" s="41"/>
      <c r="U213" s="317"/>
    </row>
    <row r="214" spans="1:21" s="20" customFormat="1" ht="18" customHeight="1">
      <c r="A214" s="607"/>
      <c r="B214" s="305" t="s">
        <v>171</v>
      </c>
      <c r="C214" s="150" t="s">
        <v>138</v>
      </c>
      <c r="D214" s="142" t="s">
        <v>167</v>
      </c>
      <c r="E214" s="159"/>
      <c r="F214" s="446">
        <v>12</v>
      </c>
      <c r="G214" s="164">
        <v>135000</v>
      </c>
      <c r="H214" s="147" t="s">
        <v>172</v>
      </c>
      <c r="I214" s="219" t="s">
        <v>119</v>
      </c>
      <c r="J214" s="137"/>
      <c r="K214" s="69"/>
      <c r="L214" s="110"/>
      <c r="M214" s="111"/>
      <c r="N214" s="99"/>
      <c r="O214" s="100"/>
      <c r="P214" s="99"/>
      <c r="Q214" s="104"/>
      <c r="R214" s="103"/>
      <c r="S214" s="94"/>
      <c r="T214" s="41"/>
      <c r="U214" s="317"/>
    </row>
    <row r="215" spans="1:21" s="20" customFormat="1" ht="28.5" customHeight="1">
      <c r="A215" s="607"/>
      <c r="B215" s="305" t="s">
        <v>90</v>
      </c>
      <c r="C215" s="150" t="s">
        <v>108</v>
      </c>
      <c r="D215" s="142" t="s">
        <v>55</v>
      </c>
      <c r="E215" s="159"/>
      <c r="F215" s="446">
        <v>8</v>
      </c>
      <c r="G215" s="164">
        <v>115000</v>
      </c>
      <c r="H215" s="147"/>
      <c r="I215" s="219" t="s">
        <v>22</v>
      </c>
      <c r="J215" s="137"/>
      <c r="K215" s="69"/>
      <c r="L215" s="110"/>
      <c r="M215" s="111"/>
      <c r="N215" s="99"/>
      <c r="O215" s="100"/>
      <c r="P215" s="99"/>
      <c r="Q215" s="104"/>
      <c r="R215" s="103"/>
      <c r="S215" s="94"/>
      <c r="T215" s="41"/>
      <c r="U215" s="317"/>
    </row>
    <row r="216" spans="1:21" s="20" customFormat="1" ht="18" customHeight="1">
      <c r="A216" s="607"/>
      <c r="B216" s="305" t="s">
        <v>90</v>
      </c>
      <c r="C216" s="150" t="s">
        <v>108</v>
      </c>
      <c r="D216" s="142" t="s">
        <v>25</v>
      </c>
      <c r="E216" s="159"/>
      <c r="F216" s="446">
        <v>2</v>
      </c>
      <c r="G216" s="164">
        <v>110000</v>
      </c>
      <c r="H216" s="147"/>
      <c r="I216" s="219" t="s">
        <v>22</v>
      </c>
      <c r="J216" s="137"/>
      <c r="K216" s="69"/>
      <c r="L216" s="110"/>
      <c r="M216" s="111"/>
      <c r="N216" s="99"/>
      <c r="O216" s="100"/>
      <c r="P216" s="99"/>
      <c r="Q216" s="104"/>
      <c r="R216" s="103"/>
      <c r="S216" s="94"/>
      <c r="T216" s="41"/>
      <c r="U216" s="317"/>
    </row>
    <row r="217" spans="1:21" s="20" customFormat="1" ht="24.75" customHeight="1">
      <c r="A217" s="607"/>
      <c r="B217" s="305" t="s">
        <v>173</v>
      </c>
      <c r="C217" s="150" t="s">
        <v>138</v>
      </c>
      <c r="D217" s="142" t="s">
        <v>167</v>
      </c>
      <c r="E217" s="159"/>
      <c r="F217" s="446">
        <v>18</v>
      </c>
      <c r="G217" s="164">
        <v>135000</v>
      </c>
      <c r="H217" s="147" t="s">
        <v>174</v>
      </c>
      <c r="I217" s="219" t="s">
        <v>119</v>
      </c>
      <c r="J217" s="137">
        <f t="shared" si="9"/>
        <v>220000</v>
      </c>
      <c r="K217" s="69"/>
      <c r="L217" s="110"/>
      <c r="M217" s="111"/>
      <c r="N217" s="99"/>
      <c r="O217" s="100"/>
      <c r="P217" s="99"/>
      <c r="Q217" s="104"/>
      <c r="R217" s="103"/>
      <c r="S217" s="94">
        <v>16.7</v>
      </c>
      <c r="T217" s="41"/>
      <c r="U217" s="317"/>
    </row>
    <row r="218" spans="1:21" s="20" customFormat="1" ht="26.25" customHeight="1">
      <c r="A218" s="607"/>
      <c r="B218" s="305" t="s">
        <v>110</v>
      </c>
      <c r="C218" s="150" t="s">
        <v>108</v>
      </c>
      <c r="D218" s="142" t="s">
        <v>25</v>
      </c>
      <c r="E218" s="159"/>
      <c r="F218" s="446">
        <v>10</v>
      </c>
      <c r="G218" s="164">
        <v>115000</v>
      </c>
      <c r="H218" s="147"/>
      <c r="I218" s="219" t="s">
        <v>22</v>
      </c>
      <c r="J218" s="137"/>
      <c r="K218" s="69"/>
      <c r="L218" s="110"/>
      <c r="M218" s="111"/>
      <c r="N218" s="99"/>
      <c r="O218" s="100"/>
      <c r="P218" s="99"/>
      <c r="Q218" s="104"/>
      <c r="R218" s="103"/>
      <c r="S218" s="94"/>
      <c r="T218" s="41"/>
      <c r="U218" s="317"/>
    </row>
    <row r="219" spans="1:21" s="20" customFormat="1" ht="18" customHeight="1">
      <c r="A219" s="607"/>
      <c r="B219" s="305" t="s">
        <v>110</v>
      </c>
      <c r="C219" s="150" t="s">
        <v>108</v>
      </c>
      <c r="D219" s="142" t="s">
        <v>55</v>
      </c>
      <c r="E219" s="159"/>
      <c r="F219" s="446">
        <v>11</v>
      </c>
      <c r="G219" s="164">
        <v>115000</v>
      </c>
      <c r="H219" s="147"/>
      <c r="I219" s="219" t="s">
        <v>22</v>
      </c>
      <c r="J219" s="137"/>
      <c r="K219" s="69"/>
      <c r="L219" s="110"/>
      <c r="M219" s="111"/>
      <c r="N219" s="99"/>
      <c r="O219" s="100"/>
      <c r="P219" s="99"/>
      <c r="Q219" s="104"/>
      <c r="R219" s="103"/>
      <c r="S219" s="94"/>
      <c r="T219" s="41"/>
      <c r="U219" s="317"/>
    </row>
    <row r="220" spans="1:21" s="20" customFormat="1" ht="18" customHeight="1" thickBot="1">
      <c r="A220" s="605"/>
      <c r="B220" s="306" t="s">
        <v>161</v>
      </c>
      <c r="C220" s="185" t="s">
        <v>108</v>
      </c>
      <c r="D220" s="186" t="s">
        <v>55</v>
      </c>
      <c r="E220" s="187"/>
      <c r="F220" s="448">
        <v>40</v>
      </c>
      <c r="G220" s="188">
        <v>115000</v>
      </c>
      <c r="H220" s="189"/>
      <c r="I220" s="190"/>
      <c r="J220" s="137"/>
      <c r="K220" s="69"/>
      <c r="L220" s="110"/>
      <c r="M220" s="111"/>
      <c r="N220" s="99"/>
      <c r="O220" s="100"/>
      <c r="P220" s="99"/>
      <c r="Q220" s="104"/>
      <c r="R220" s="103"/>
      <c r="S220" s="94"/>
      <c r="T220" s="41"/>
      <c r="U220" s="317"/>
    </row>
    <row r="221" spans="1:21" s="20" customFormat="1" ht="18" customHeight="1">
      <c r="A221" s="606">
        <v>108</v>
      </c>
      <c r="B221" s="304" t="s">
        <v>110</v>
      </c>
      <c r="C221" s="179" t="s">
        <v>108</v>
      </c>
      <c r="D221" s="180" t="s">
        <v>25</v>
      </c>
      <c r="E221" s="181"/>
      <c r="F221" s="445">
        <v>4.5</v>
      </c>
      <c r="G221" s="182">
        <v>115000</v>
      </c>
      <c r="H221" s="183"/>
      <c r="I221" s="184" t="s">
        <v>22</v>
      </c>
      <c r="J221" s="137"/>
      <c r="K221" s="69"/>
      <c r="L221" s="110"/>
      <c r="M221" s="111"/>
      <c r="N221" s="99"/>
      <c r="O221" s="100"/>
      <c r="P221" s="99"/>
      <c r="Q221" s="104"/>
      <c r="R221" s="103"/>
      <c r="S221" s="94"/>
      <c r="T221" s="41"/>
      <c r="U221" s="317"/>
    </row>
    <row r="222" spans="1:21" s="20" customFormat="1" ht="18" customHeight="1">
      <c r="A222" s="607"/>
      <c r="B222" s="305" t="s">
        <v>161</v>
      </c>
      <c r="C222" s="150" t="s">
        <v>108</v>
      </c>
      <c r="D222" s="142" t="s">
        <v>55</v>
      </c>
      <c r="E222" s="159"/>
      <c r="F222" s="446">
        <v>0.5</v>
      </c>
      <c r="G222" s="164">
        <v>120000</v>
      </c>
      <c r="H222" s="147"/>
      <c r="I222" s="219" t="s">
        <v>22</v>
      </c>
      <c r="J222" s="137"/>
      <c r="K222" s="69"/>
      <c r="L222" s="110"/>
      <c r="M222" s="111"/>
      <c r="N222" s="99"/>
      <c r="O222" s="100"/>
      <c r="P222" s="99"/>
      <c r="Q222" s="104"/>
      <c r="R222" s="103"/>
      <c r="S222" s="94"/>
      <c r="T222" s="41"/>
      <c r="U222" s="317"/>
    </row>
    <row r="223" spans="1:21" s="20" customFormat="1" ht="18" customHeight="1">
      <c r="A223" s="607"/>
      <c r="B223" s="305" t="s">
        <v>170</v>
      </c>
      <c r="C223" s="150" t="s">
        <v>108</v>
      </c>
      <c r="D223" s="142" t="s">
        <v>55</v>
      </c>
      <c r="E223" s="159"/>
      <c r="F223" s="446">
        <v>30</v>
      </c>
      <c r="G223" s="164">
        <v>115000</v>
      </c>
      <c r="H223" s="147" t="s">
        <v>235</v>
      </c>
      <c r="I223" s="219" t="s">
        <v>22</v>
      </c>
      <c r="J223" s="137"/>
      <c r="K223" s="69"/>
      <c r="L223" s="110"/>
      <c r="M223" s="111"/>
      <c r="N223" s="99"/>
      <c r="O223" s="100"/>
      <c r="P223" s="99"/>
      <c r="Q223" s="104"/>
      <c r="R223" s="103"/>
      <c r="S223" s="94"/>
      <c r="T223" s="41"/>
      <c r="U223" s="317"/>
    </row>
    <row r="224" spans="1:21" s="20" customFormat="1" ht="18" customHeight="1" thickBot="1">
      <c r="A224" s="605"/>
      <c r="B224" s="306" t="s">
        <v>170</v>
      </c>
      <c r="C224" s="185" t="s">
        <v>108</v>
      </c>
      <c r="D224" s="186" t="s">
        <v>25</v>
      </c>
      <c r="E224" s="187"/>
      <c r="F224" s="448">
        <v>10</v>
      </c>
      <c r="G224" s="188">
        <v>110000</v>
      </c>
      <c r="H224" s="189" t="s">
        <v>235</v>
      </c>
      <c r="I224" s="190" t="s">
        <v>22</v>
      </c>
      <c r="J224" s="137"/>
      <c r="K224" s="69"/>
      <c r="L224" s="110"/>
      <c r="M224" s="111"/>
      <c r="N224" s="99"/>
      <c r="O224" s="100"/>
      <c r="P224" s="99"/>
      <c r="Q224" s="104"/>
      <c r="R224" s="103"/>
      <c r="S224" s="94"/>
      <c r="T224" s="41"/>
      <c r="U224" s="317"/>
    </row>
    <row r="225" spans="1:21" s="20" customFormat="1" ht="18" customHeight="1">
      <c r="A225" s="609">
        <v>89</v>
      </c>
      <c r="B225" s="470" t="s">
        <v>18</v>
      </c>
      <c r="C225" s="471" t="s">
        <v>108</v>
      </c>
      <c r="D225" s="472" t="s">
        <v>50</v>
      </c>
      <c r="E225" s="473"/>
      <c r="F225" s="474">
        <v>14</v>
      </c>
      <c r="G225" s="475">
        <v>115000</v>
      </c>
      <c r="H225" s="476" t="s">
        <v>169</v>
      </c>
      <c r="I225" s="477" t="s">
        <v>52</v>
      </c>
      <c r="J225" s="137"/>
      <c r="K225" s="69"/>
      <c r="L225" s="110"/>
      <c r="M225" s="111"/>
      <c r="N225" s="99"/>
      <c r="O225" s="100"/>
      <c r="P225" s="99"/>
      <c r="Q225" s="104"/>
      <c r="R225" s="103"/>
      <c r="S225" s="94"/>
      <c r="T225" s="41"/>
      <c r="U225" s="317"/>
    </row>
    <row r="226" spans="1:21" s="20" customFormat="1" ht="18" customHeight="1">
      <c r="A226" s="609"/>
      <c r="B226" s="470" t="s">
        <v>23</v>
      </c>
      <c r="C226" s="471" t="s">
        <v>108</v>
      </c>
      <c r="D226" s="472" t="s">
        <v>55</v>
      </c>
      <c r="E226" s="473"/>
      <c r="F226" s="474">
        <v>15</v>
      </c>
      <c r="G226" s="475">
        <v>115000</v>
      </c>
      <c r="H226" s="476" t="s">
        <v>169</v>
      </c>
      <c r="I226" s="477" t="s">
        <v>52</v>
      </c>
      <c r="J226" s="137"/>
      <c r="K226" s="69"/>
      <c r="L226" s="110"/>
      <c r="M226" s="111"/>
      <c r="N226" s="99"/>
      <c r="O226" s="100"/>
      <c r="P226" s="99"/>
      <c r="Q226" s="104"/>
      <c r="R226" s="103"/>
      <c r="S226" s="94"/>
      <c r="T226" s="41"/>
      <c r="U226" s="317"/>
    </row>
    <row r="227" spans="1:21" s="20" customFormat="1" ht="18" customHeight="1">
      <c r="A227" s="603"/>
      <c r="B227" s="305" t="s">
        <v>88</v>
      </c>
      <c r="C227" s="150" t="s">
        <v>175</v>
      </c>
      <c r="D227" s="142" t="s">
        <v>25</v>
      </c>
      <c r="E227" s="159"/>
      <c r="F227" s="446">
        <v>8</v>
      </c>
      <c r="G227" s="164">
        <v>115000</v>
      </c>
      <c r="H227" s="147"/>
      <c r="I227" s="148" t="s">
        <v>22</v>
      </c>
      <c r="J227" s="137"/>
      <c r="K227" s="69"/>
      <c r="L227" s="110"/>
      <c r="M227" s="111"/>
      <c r="N227" s="99"/>
      <c r="O227" s="100"/>
      <c r="P227" s="99"/>
      <c r="Q227" s="104"/>
      <c r="R227" s="103"/>
      <c r="S227" s="94"/>
      <c r="T227" s="41"/>
      <c r="U227" s="317"/>
    </row>
    <row r="228" spans="1:21" s="20" customFormat="1" ht="18" customHeight="1">
      <c r="A228" s="603"/>
      <c r="B228" s="305" t="s">
        <v>90</v>
      </c>
      <c r="C228" s="150" t="s">
        <v>108</v>
      </c>
      <c r="D228" s="142" t="s">
        <v>25</v>
      </c>
      <c r="E228" s="159"/>
      <c r="F228" s="446">
        <v>9</v>
      </c>
      <c r="G228" s="164">
        <v>115000</v>
      </c>
      <c r="H228" s="147"/>
      <c r="I228" s="148" t="s">
        <v>22</v>
      </c>
      <c r="J228" s="137"/>
      <c r="K228" s="69"/>
      <c r="L228" s="110"/>
      <c r="M228" s="111"/>
      <c r="N228" s="99"/>
      <c r="O228" s="100"/>
      <c r="P228" s="99"/>
      <c r="Q228" s="104"/>
      <c r="R228" s="103"/>
      <c r="S228" s="94"/>
      <c r="T228" s="41"/>
      <c r="U228" s="317"/>
    </row>
    <row r="229" spans="1:21" s="20" customFormat="1" ht="18" customHeight="1">
      <c r="A229" s="603"/>
      <c r="B229" s="305" t="s">
        <v>90</v>
      </c>
      <c r="C229" s="150" t="s">
        <v>108</v>
      </c>
      <c r="D229" s="142" t="s">
        <v>55</v>
      </c>
      <c r="E229" s="159"/>
      <c r="F229" s="446">
        <v>12</v>
      </c>
      <c r="G229" s="164">
        <v>125000</v>
      </c>
      <c r="H229" s="147"/>
      <c r="I229" s="148" t="s">
        <v>22</v>
      </c>
      <c r="J229" s="137"/>
      <c r="K229" s="69"/>
      <c r="L229" s="110"/>
      <c r="M229" s="111"/>
      <c r="N229" s="99"/>
      <c r="O229" s="100"/>
      <c r="P229" s="99"/>
      <c r="Q229" s="104"/>
      <c r="R229" s="103"/>
      <c r="S229" s="94"/>
      <c r="T229" s="41"/>
      <c r="U229" s="317"/>
    </row>
    <row r="230" spans="1:21" s="20" customFormat="1" ht="18" customHeight="1">
      <c r="A230" s="603"/>
      <c r="B230" s="305" t="s">
        <v>91</v>
      </c>
      <c r="C230" s="150" t="s">
        <v>108</v>
      </c>
      <c r="D230" s="142" t="s">
        <v>25</v>
      </c>
      <c r="E230" s="159"/>
      <c r="F230" s="446">
        <v>10</v>
      </c>
      <c r="G230" s="164">
        <v>115000</v>
      </c>
      <c r="H230" s="147"/>
      <c r="I230" s="148" t="s">
        <v>22</v>
      </c>
      <c r="J230" s="137"/>
      <c r="K230" s="69"/>
      <c r="L230" s="110"/>
      <c r="M230" s="111"/>
      <c r="N230" s="99"/>
      <c r="O230" s="100"/>
      <c r="P230" s="99"/>
      <c r="Q230" s="104"/>
      <c r="R230" s="103"/>
      <c r="S230" s="94"/>
      <c r="T230" s="41"/>
      <c r="U230" s="317"/>
    </row>
    <row r="231" spans="1:21" s="20" customFormat="1" ht="18" customHeight="1">
      <c r="A231" s="603"/>
      <c r="B231" s="307" t="s">
        <v>110</v>
      </c>
      <c r="C231" s="152" t="s">
        <v>108</v>
      </c>
      <c r="D231" s="369" t="s">
        <v>55</v>
      </c>
      <c r="E231" s="371"/>
      <c r="F231" s="451">
        <v>20</v>
      </c>
      <c r="G231" s="165">
        <v>115000</v>
      </c>
      <c r="H231" s="146"/>
      <c r="I231" s="467" t="s">
        <v>22</v>
      </c>
      <c r="J231" s="137"/>
      <c r="K231" s="69"/>
      <c r="L231" s="110"/>
      <c r="M231" s="111"/>
      <c r="N231" s="99"/>
      <c r="O231" s="100"/>
      <c r="P231" s="99"/>
      <c r="Q231" s="104"/>
      <c r="R231" s="103"/>
      <c r="S231" s="94"/>
      <c r="T231" s="41"/>
      <c r="U231" s="317"/>
    </row>
    <row r="232" spans="1:21" s="20" customFormat="1" ht="18" customHeight="1">
      <c r="A232" s="603"/>
      <c r="B232" s="305" t="s">
        <v>110</v>
      </c>
      <c r="C232" s="150" t="s">
        <v>108</v>
      </c>
      <c r="D232" s="142" t="s">
        <v>25</v>
      </c>
      <c r="E232" s="159"/>
      <c r="F232" s="446">
        <v>10</v>
      </c>
      <c r="G232" s="164">
        <v>110000</v>
      </c>
      <c r="H232" s="147" t="s">
        <v>160</v>
      </c>
      <c r="I232" s="148" t="s">
        <v>22</v>
      </c>
      <c r="J232" s="137"/>
      <c r="K232" s="69"/>
      <c r="L232" s="110"/>
      <c r="M232" s="111"/>
      <c r="N232" s="99"/>
      <c r="O232" s="100"/>
      <c r="P232" s="99"/>
      <c r="Q232" s="104"/>
      <c r="R232" s="103"/>
      <c r="S232" s="94"/>
      <c r="T232" s="41"/>
      <c r="U232" s="317"/>
    </row>
    <row r="233" spans="1:21" s="20" customFormat="1" ht="18" customHeight="1">
      <c r="A233" s="603"/>
      <c r="B233" s="305" t="s">
        <v>110</v>
      </c>
      <c r="C233" s="150" t="s">
        <v>108</v>
      </c>
      <c r="D233" s="142" t="s">
        <v>25</v>
      </c>
      <c r="E233" s="159"/>
      <c r="F233" s="446">
        <v>8</v>
      </c>
      <c r="G233" s="164">
        <v>120000</v>
      </c>
      <c r="H233" s="147"/>
      <c r="I233" s="148" t="s">
        <v>22</v>
      </c>
      <c r="J233" s="137"/>
      <c r="K233" s="69"/>
      <c r="L233" s="110"/>
      <c r="M233" s="111"/>
      <c r="N233" s="99"/>
      <c r="O233" s="100"/>
      <c r="P233" s="99"/>
      <c r="Q233" s="104"/>
      <c r="R233" s="103"/>
      <c r="S233" s="94"/>
      <c r="T233" s="41"/>
      <c r="U233" s="317"/>
    </row>
    <row r="234" spans="1:21" s="20" customFormat="1" ht="18" customHeight="1">
      <c r="A234" s="603"/>
      <c r="B234" s="305" t="s">
        <v>161</v>
      </c>
      <c r="C234" s="150" t="s">
        <v>108</v>
      </c>
      <c r="D234" s="142" t="s">
        <v>25</v>
      </c>
      <c r="E234" s="159"/>
      <c r="F234" s="446">
        <v>10</v>
      </c>
      <c r="G234" s="164">
        <v>115000</v>
      </c>
      <c r="H234" s="147"/>
      <c r="I234" s="148" t="s">
        <v>22</v>
      </c>
      <c r="J234" s="137"/>
      <c r="K234" s="69"/>
      <c r="L234" s="110"/>
      <c r="M234" s="111"/>
      <c r="N234" s="99"/>
      <c r="O234" s="100"/>
      <c r="P234" s="99"/>
      <c r="Q234" s="104"/>
      <c r="R234" s="103"/>
      <c r="S234" s="94"/>
      <c r="T234" s="41"/>
      <c r="U234" s="317"/>
    </row>
    <row r="235" spans="1:21" s="20" customFormat="1" ht="18" customHeight="1">
      <c r="A235" s="603"/>
      <c r="B235" s="305" t="s">
        <v>161</v>
      </c>
      <c r="C235" s="150" t="s">
        <v>108</v>
      </c>
      <c r="D235" s="142" t="s">
        <v>25</v>
      </c>
      <c r="E235" s="159"/>
      <c r="F235" s="446">
        <v>10</v>
      </c>
      <c r="G235" s="164">
        <v>110000</v>
      </c>
      <c r="H235" s="147" t="s">
        <v>160</v>
      </c>
      <c r="I235" s="148" t="s">
        <v>22</v>
      </c>
      <c r="J235" s="137" t="e">
        <f>MMULT(#REF!,#REF!)</f>
        <v>#REF!</v>
      </c>
      <c r="K235" s="33"/>
      <c r="L235" s="110"/>
      <c r="M235" s="71"/>
      <c r="N235" s="113"/>
      <c r="O235" s="114"/>
      <c r="P235" s="113"/>
      <c r="Q235" s="104"/>
      <c r="R235" s="109">
        <v>1</v>
      </c>
      <c r="S235" s="80">
        <v>0.184</v>
      </c>
      <c r="T235" s="41"/>
      <c r="U235" s="316"/>
    </row>
    <row r="236" spans="1:21" s="20" customFormat="1" ht="18" customHeight="1">
      <c r="A236" s="603"/>
      <c r="B236" s="305" t="s">
        <v>161</v>
      </c>
      <c r="C236" s="150" t="s">
        <v>108</v>
      </c>
      <c r="D236" s="142" t="s">
        <v>55</v>
      </c>
      <c r="E236" s="159"/>
      <c r="F236" s="446">
        <v>10</v>
      </c>
      <c r="G236" s="164">
        <v>125000</v>
      </c>
      <c r="H236" s="147"/>
      <c r="I236" s="148" t="s">
        <v>22</v>
      </c>
      <c r="J236" s="137"/>
      <c r="K236" s="33"/>
      <c r="L236" s="110"/>
      <c r="M236" s="71"/>
      <c r="N236" s="113"/>
      <c r="O236" s="114"/>
      <c r="P236" s="113"/>
      <c r="Q236" s="104"/>
      <c r="R236" s="109"/>
      <c r="S236" s="80"/>
      <c r="T236" s="41"/>
      <c r="U236" s="316"/>
    </row>
    <row r="237" spans="1:21" s="20" customFormat="1" ht="18" customHeight="1">
      <c r="A237" s="603"/>
      <c r="B237" s="305" t="s">
        <v>176</v>
      </c>
      <c r="C237" s="150" t="s">
        <v>108</v>
      </c>
      <c r="D237" s="142" t="s">
        <v>55</v>
      </c>
      <c r="E237" s="159"/>
      <c r="F237" s="446">
        <v>10</v>
      </c>
      <c r="G237" s="164">
        <v>135000</v>
      </c>
      <c r="H237" s="147"/>
      <c r="I237" s="148" t="s">
        <v>22</v>
      </c>
      <c r="J237" s="137"/>
      <c r="K237" s="33"/>
      <c r="L237" s="110"/>
      <c r="M237" s="71"/>
      <c r="N237" s="113"/>
      <c r="O237" s="114"/>
      <c r="P237" s="113"/>
      <c r="Q237" s="104"/>
      <c r="R237" s="109"/>
      <c r="S237" s="80"/>
      <c r="T237" s="41"/>
      <c r="U237" s="316"/>
    </row>
    <row r="238" spans="1:21" s="20" customFormat="1" ht="18" customHeight="1">
      <c r="A238" s="603"/>
      <c r="B238" s="305" t="s">
        <v>176</v>
      </c>
      <c r="C238" s="150" t="s">
        <v>108</v>
      </c>
      <c r="D238" s="142" t="s">
        <v>25</v>
      </c>
      <c r="E238" s="159"/>
      <c r="F238" s="446">
        <v>10</v>
      </c>
      <c r="G238" s="164">
        <v>120000</v>
      </c>
      <c r="H238" s="147"/>
      <c r="I238" s="148" t="s">
        <v>22</v>
      </c>
      <c r="J238" s="137"/>
      <c r="K238" s="33"/>
      <c r="L238" s="110"/>
      <c r="M238" s="71"/>
      <c r="N238" s="113"/>
      <c r="O238" s="114"/>
      <c r="P238" s="113"/>
      <c r="Q238" s="104"/>
      <c r="R238" s="109"/>
      <c r="S238" s="80"/>
      <c r="T238" s="41"/>
      <c r="U238" s="316"/>
    </row>
    <row r="239" spans="1:21" s="20" customFormat="1" ht="18" customHeight="1">
      <c r="A239" s="603"/>
      <c r="B239" s="305" t="s">
        <v>170</v>
      </c>
      <c r="C239" s="150" t="s">
        <v>108</v>
      </c>
      <c r="D239" s="142" t="s">
        <v>25</v>
      </c>
      <c r="E239" s="159"/>
      <c r="F239" s="446">
        <v>5</v>
      </c>
      <c r="G239" s="164">
        <v>110000</v>
      </c>
      <c r="H239" s="147" t="s">
        <v>160</v>
      </c>
      <c r="I239" s="148" t="s">
        <v>22</v>
      </c>
      <c r="J239" s="137"/>
      <c r="K239" s="33"/>
      <c r="L239" s="110"/>
      <c r="M239" s="71"/>
      <c r="N239" s="113"/>
      <c r="O239" s="114"/>
      <c r="P239" s="113"/>
      <c r="Q239" s="104"/>
      <c r="R239" s="109"/>
      <c r="S239" s="80"/>
      <c r="T239" s="41"/>
      <c r="U239" s="316"/>
    </row>
    <row r="240" spans="1:21" s="20" customFormat="1" ht="18" customHeight="1">
      <c r="A240" s="603"/>
      <c r="B240" s="305" t="s">
        <v>170</v>
      </c>
      <c r="C240" s="150" t="s">
        <v>108</v>
      </c>
      <c r="D240" s="142" t="s">
        <v>25</v>
      </c>
      <c r="E240" s="159"/>
      <c r="F240" s="446">
        <v>12</v>
      </c>
      <c r="G240" s="164">
        <v>120000</v>
      </c>
      <c r="H240" s="147"/>
      <c r="I240" s="148" t="s">
        <v>22</v>
      </c>
      <c r="J240" s="137"/>
      <c r="K240" s="33"/>
      <c r="L240" s="110"/>
      <c r="M240" s="71"/>
      <c r="N240" s="113"/>
      <c r="O240" s="114"/>
      <c r="P240" s="113"/>
      <c r="Q240" s="104"/>
      <c r="R240" s="109"/>
      <c r="S240" s="80"/>
      <c r="T240" s="41"/>
      <c r="U240" s="316"/>
    </row>
    <row r="241" spans="1:21" s="20" customFormat="1" ht="18" customHeight="1">
      <c r="A241" s="603"/>
      <c r="B241" s="305">
        <v>4</v>
      </c>
      <c r="C241" s="150" t="s">
        <v>108</v>
      </c>
      <c r="D241" s="142" t="s">
        <v>50</v>
      </c>
      <c r="E241" s="159"/>
      <c r="F241" s="446">
        <v>10</v>
      </c>
      <c r="G241" s="164">
        <v>125000</v>
      </c>
      <c r="H241" s="147"/>
      <c r="I241" s="148" t="s">
        <v>22</v>
      </c>
      <c r="J241" s="137"/>
      <c r="K241" s="33"/>
      <c r="L241" s="110"/>
      <c r="M241" s="71"/>
      <c r="N241" s="113"/>
      <c r="O241" s="114"/>
      <c r="P241" s="113"/>
      <c r="Q241" s="104"/>
      <c r="R241" s="109"/>
      <c r="S241" s="80"/>
      <c r="T241" s="41"/>
      <c r="U241" s="316"/>
    </row>
    <row r="242" spans="1:21" s="20" customFormat="1" ht="18" customHeight="1">
      <c r="A242" s="603"/>
      <c r="B242" s="305" t="s">
        <v>170</v>
      </c>
      <c r="C242" s="150" t="s">
        <v>108</v>
      </c>
      <c r="D242" s="142" t="s">
        <v>55</v>
      </c>
      <c r="E242" s="159"/>
      <c r="F242" s="446">
        <v>20</v>
      </c>
      <c r="G242" s="164">
        <v>95000</v>
      </c>
      <c r="H242" s="147" t="s">
        <v>119</v>
      </c>
      <c r="I242" s="148"/>
      <c r="J242" s="137"/>
      <c r="K242" s="33"/>
      <c r="L242" s="110"/>
      <c r="M242" s="71"/>
      <c r="N242" s="113"/>
      <c r="O242" s="114"/>
      <c r="P242" s="113"/>
      <c r="Q242" s="104"/>
      <c r="R242" s="109"/>
      <c r="S242" s="80"/>
      <c r="T242" s="41"/>
      <c r="U242" s="316"/>
    </row>
    <row r="243" spans="1:21" s="20" customFormat="1" ht="18" customHeight="1">
      <c r="A243" s="603"/>
      <c r="B243" s="305" t="s">
        <v>177</v>
      </c>
      <c r="C243" s="150" t="s">
        <v>108</v>
      </c>
      <c r="D243" s="142" t="s">
        <v>25</v>
      </c>
      <c r="E243" s="159"/>
      <c r="F243" s="446">
        <v>6</v>
      </c>
      <c r="G243" s="164">
        <v>125000</v>
      </c>
      <c r="H243" s="147"/>
      <c r="I243" s="148" t="s">
        <v>22</v>
      </c>
      <c r="J243" s="137"/>
      <c r="K243" s="33"/>
      <c r="L243" s="110"/>
      <c r="M243" s="71"/>
      <c r="N243" s="113"/>
      <c r="O243" s="114"/>
      <c r="P243" s="113"/>
      <c r="Q243" s="104"/>
      <c r="R243" s="109"/>
      <c r="S243" s="80"/>
      <c r="T243" s="41"/>
      <c r="U243" s="316"/>
    </row>
    <row r="244" spans="1:21" s="20" customFormat="1" ht="18" customHeight="1">
      <c r="A244" s="603"/>
      <c r="B244" s="305">
        <v>3</v>
      </c>
      <c r="C244" s="150" t="s">
        <v>102</v>
      </c>
      <c r="D244" s="142" t="s">
        <v>178</v>
      </c>
      <c r="E244" s="159">
        <f>SUM(R257,P257,N257,L257)</f>
        <v>2</v>
      </c>
      <c r="F244" s="446">
        <f>SUM(K257,M257,O257,Q257,S257)</f>
        <v>0.115</v>
      </c>
      <c r="G244" s="164">
        <v>50000</v>
      </c>
      <c r="H244" s="147" t="s">
        <v>179</v>
      </c>
      <c r="I244" s="148" t="s">
        <v>22</v>
      </c>
      <c r="J244" s="137"/>
      <c r="K244" s="33"/>
      <c r="L244" s="110"/>
      <c r="M244" s="71"/>
      <c r="N244" s="113"/>
      <c r="O244" s="114"/>
      <c r="P244" s="113"/>
      <c r="Q244" s="104"/>
      <c r="R244" s="109"/>
      <c r="S244" s="80"/>
      <c r="T244" s="41"/>
      <c r="U244" s="316"/>
    </row>
    <row r="245" spans="1:21" s="20" customFormat="1" ht="18" customHeight="1">
      <c r="A245" s="603"/>
      <c r="B245" s="305" t="s">
        <v>23</v>
      </c>
      <c r="C245" s="150" t="s">
        <v>108</v>
      </c>
      <c r="D245" s="142" t="s">
        <v>25</v>
      </c>
      <c r="E245" s="159">
        <v>29</v>
      </c>
      <c r="F245" s="446">
        <v>5</v>
      </c>
      <c r="G245" s="164">
        <v>130000</v>
      </c>
      <c r="H245" s="147"/>
      <c r="I245" s="148" t="s">
        <v>22</v>
      </c>
      <c r="J245" s="137">
        <f>MMULT(F241,G241)</f>
        <v>1250000</v>
      </c>
      <c r="K245" s="33"/>
      <c r="L245" s="110"/>
      <c r="M245" s="71"/>
      <c r="N245" s="113"/>
      <c r="O245" s="114"/>
      <c r="P245" s="113"/>
      <c r="Q245" s="104"/>
      <c r="R245" s="109">
        <v>1</v>
      </c>
      <c r="S245" s="80">
        <v>9.6000000000000002E-2</v>
      </c>
      <c r="T245" s="41"/>
      <c r="U245" s="316"/>
    </row>
    <row r="246" spans="1:21" s="20" customFormat="1" ht="18" customHeight="1">
      <c r="A246" s="603"/>
      <c r="B246" s="305" t="s">
        <v>88</v>
      </c>
      <c r="C246" s="150" t="s">
        <v>108</v>
      </c>
      <c r="D246" s="142" t="s">
        <v>25</v>
      </c>
      <c r="E246" s="159"/>
      <c r="F246" s="446">
        <v>10</v>
      </c>
      <c r="G246" s="164">
        <v>130000</v>
      </c>
      <c r="H246" s="147"/>
      <c r="I246" s="148" t="s">
        <v>22</v>
      </c>
      <c r="J246" s="137"/>
      <c r="K246" s="33"/>
      <c r="L246" s="110"/>
      <c r="M246" s="71"/>
      <c r="N246" s="113"/>
      <c r="O246" s="114"/>
      <c r="P246" s="113"/>
      <c r="Q246" s="104"/>
      <c r="R246" s="109"/>
      <c r="S246" s="80"/>
      <c r="T246" s="41"/>
      <c r="U246" s="316"/>
    </row>
    <row r="247" spans="1:21" s="20" customFormat="1" ht="18" customHeight="1">
      <c r="A247" s="603"/>
      <c r="B247" s="305" t="s">
        <v>88</v>
      </c>
      <c r="C247" s="150" t="s">
        <v>108</v>
      </c>
      <c r="D247" s="142" t="s">
        <v>180</v>
      </c>
      <c r="E247" s="159"/>
      <c r="F247" s="446">
        <v>10</v>
      </c>
      <c r="G247" s="164">
        <v>135000</v>
      </c>
      <c r="H247" s="147"/>
      <c r="I247" s="148" t="s">
        <v>22</v>
      </c>
      <c r="J247" s="137"/>
      <c r="K247" s="33"/>
      <c r="L247" s="110"/>
      <c r="M247" s="71"/>
      <c r="N247" s="113"/>
      <c r="O247" s="114"/>
      <c r="P247" s="113"/>
      <c r="Q247" s="104"/>
      <c r="R247" s="109"/>
      <c r="S247" s="80"/>
      <c r="T247" s="41"/>
      <c r="U247" s="316"/>
    </row>
    <row r="248" spans="1:21" s="20" customFormat="1" ht="18" customHeight="1" thickBot="1">
      <c r="A248" s="602"/>
      <c r="B248" s="259" t="s">
        <v>170</v>
      </c>
      <c r="C248" s="172" t="s">
        <v>108</v>
      </c>
      <c r="D248" s="173" t="s">
        <v>25</v>
      </c>
      <c r="E248" s="174"/>
      <c r="F248" s="447">
        <v>12</v>
      </c>
      <c r="G248" s="175">
        <v>120000</v>
      </c>
      <c r="H248" s="176"/>
      <c r="I248" s="177" t="s">
        <v>22</v>
      </c>
      <c r="J248" s="137"/>
      <c r="K248" s="33"/>
      <c r="L248" s="110"/>
      <c r="M248" s="71"/>
      <c r="N248" s="113"/>
      <c r="O248" s="114"/>
      <c r="P248" s="113"/>
      <c r="Q248" s="104"/>
      <c r="R248" s="109"/>
      <c r="S248" s="80"/>
      <c r="T248" s="41"/>
      <c r="U248" s="316"/>
    </row>
    <row r="249" spans="1:21" s="20" customFormat="1" ht="18" customHeight="1">
      <c r="A249" s="600">
        <v>76</v>
      </c>
      <c r="B249" s="304" t="s">
        <v>170</v>
      </c>
      <c r="C249" s="179" t="s">
        <v>108</v>
      </c>
      <c r="D249" s="180" t="s">
        <v>55</v>
      </c>
      <c r="E249" s="181"/>
      <c r="F249" s="445">
        <v>20</v>
      </c>
      <c r="G249" s="182">
        <v>125000</v>
      </c>
      <c r="H249" s="183"/>
      <c r="I249" s="184" t="s">
        <v>22</v>
      </c>
      <c r="J249" s="137"/>
      <c r="K249" s="33"/>
      <c r="L249" s="110"/>
      <c r="M249" s="71"/>
      <c r="N249" s="113"/>
      <c r="O249" s="114"/>
      <c r="P249" s="113"/>
      <c r="Q249" s="104"/>
      <c r="R249" s="109"/>
      <c r="S249" s="80"/>
      <c r="T249" s="41"/>
      <c r="U249" s="316"/>
    </row>
    <row r="250" spans="1:21" s="20" customFormat="1" ht="18" customHeight="1">
      <c r="A250" s="603"/>
      <c r="B250" s="305" t="s">
        <v>170</v>
      </c>
      <c r="C250" s="150" t="s">
        <v>108</v>
      </c>
      <c r="D250" s="142" t="s">
        <v>25</v>
      </c>
      <c r="E250" s="159"/>
      <c r="F250" s="446">
        <v>10</v>
      </c>
      <c r="G250" s="164">
        <v>115000</v>
      </c>
      <c r="H250" s="147"/>
      <c r="I250" s="219" t="s">
        <v>22</v>
      </c>
      <c r="J250" s="137"/>
      <c r="K250" s="33"/>
      <c r="L250" s="110"/>
      <c r="M250" s="71"/>
      <c r="N250" s="113"/>
      <c r="O250" s="114"/>
      <c r="P250" s="113"/>
      <c r="Q250" s="104"/>
      <c r="R250" s="109"/>
      <c r="S250" s="80"/>
      <c r="T250" s="41"/>
      <c r="U250" s="316"/>
    </row>
    <row r="251" spans="1:21" s="20" customFormat="1" ht="18" customHeight="1">
      <c r="A251" s="603"/>
      <c r="B251" s="305" t="s">
        <v>176</v>
      </c>
      <c r="C251" s="150" t="s">
        <v>108</v>
      </c>
      <c r="D251" s="142" t="s">
        <v>55</v>
      </c>
      <c r="E251" s="159"/>
      <c r="F251" s="446">
        <v>10</v>
      </c>
      <c r="G251" s="164">
        <v>125000</v>
      </c>
      <c r="H251" s="147"/>
      <c r="I251" s="219" t="s">
        <v>22</v>
      </c>
      <c r="J251" s="137"/>
      <c r="K251" s="33"/>
      <c r="L251" s="110"/>
      <c r="M251" s="71"/>
      <c r="N251" s="113"/>
      <c r="O251" s="114"/>
      <c r="P251" s="113"/>
      <c r="Q251" s="104"/>
      <c r="R251" s="109"/>
      <c r="S251" s="80"/>
      <c r="T251" s="41"/>
      <c r="U251" s="316"/>
    </row>
    <row r="252" spans="1:21" s="20" customFormat="1" ht="18" customHeight="1">
      <c r="A252" s="603"/>
      <c r="B252" s="305" t="s">
        <v>161</v>
      </c>
      <c r="C252" s="150" t="s">
        <v>108</v>
      </c>
      <c r="D252" s="142" t="s">
        <v>25</v>
      </c>
      <c r="E252" s="159"/>
      <c r="F252" s="446">
        <v>12</v>
      </c>
      <c r="G252" s="164">
        <v>115000</v>
      </c>
      <c r="H252" s="147"/>
      <c r="I252" s="219" t="s">
        <v>22</v>
      </c>
      <c r="J252" s="137"/>
      <c r="K252" s="33"/>
      <c r="L252" s="110"/>
      <c r="M252" s="71"/>
      <c r="N252" s="113"/>
      <c r="O252" s="114"/>
      <c r="P252" s="113"/>
      <c r="Q252" s="104"/>
      <c r="R252" s="109"/>
      <c r="S252" s="80"/>
      <c r="T252" s="41"/>
      <c r="U252" s="316"/>
    </row>
    <row r="253" spans="1:21" s="20" customFormat="1" ht="18" customHeight="1">
      <c r="A253" s="603"/>
      <c r="B253" s="305" t="s">
        <v>161</v>
      </c>
      <c r="C253" s="150" t="s">
        <v>108</v>
      </c>
      <c r="D253" s="142" t="s">
        <v>55</v>
      </c>
      <c r="E253" s="159"/>
      <c r="F253" s="446">
        <v>10</v>
      </c>
      <c r="G253" s="164">
        <v>125000</v>
      </c>
      <c r="H253" s="147"/>
      <c r="I253" s="219" t="s">
        <v>22</v>
      </c>
      <c r="J253" s="137"/>
      <c r="K253" s="33"/>
      <c r="L253" s="110"/>
      <c r="M253" s="71"/>
      <c r="N253" s="113"/>
      <c r="O253" s="114"/>
      <c r="P253" s="113"/>
      <c r="Q253" s="104"/>
      <c r="R253" s="109"/>
      <c r="S253" s="80"/>
      <c r="T253" s="41"/>
      <c r="U253" s="316"/>
    </row>
    <row r="254" spans="1:21" s="20" customFormat="1" ht="18" customHeight="1">
      <c r="A254" s="603"/>
      <c r="B254" s="305" t="s">
        <v>110</v>
      </c>
      <c r="C254" s="150" t="s">
        <v>108</v>
      </c>
      <c r="D254" s="142" t="s">
        <v>25</v>
      </c>
      <c r="E254" s="159"/>
      <c r="F254" s="446">
        <v>12</v>
      </c>
      <c r="G254" s="164">
        <v>115000</v>
      </c>
      <c r="H254" s="147"/>
      <c r="I254" s="219" t="s">
        <v>22</v>
      </c>
      <c r="J254" s="137"/>
      <c r="K254" s="33"/>
      <c r="L254" s="110"/>
      <c r="M254" s="71"/>
      <c r="N254" s="113"/>
      <c r="O254" s="114"/>
      <c r="P254" s="113"/>
      <c r="Q254" s="104"/>
      <c r="R254" s="109"/>
      <c r="S254" s="80"/>
      <c r="T254" s="41"/>
      <c r="U254" s="316"/>
    </row>
    <row r="255" spans="1:21" s="20" customFormat="1" ht="18" customHeight="1">
      <c r="A255" s="603"/>
      <c r="B255" s="305" t="s">
        <v>110</v>
      </c>
      <c r="C255" s="150" t="s">
        <v>108</v>
      </c>
      <c r="D255" s="142" t="s">
        <v>55</v>
      </c>
      <c r="E255" s="159"/>
      <c r="F255" s="446">
        <v>10</v>
      </c>
      <c r="G255" s="164">
        <v>125000</v>
      </c>
      <c r="H255" s="147"/>
      <c r="I255" s="219" t="s">
        <v>22</v>
      </c>
      <c r="J255" s="137"/>
      <c r="K255" s="33"/>
      <c r="L255" s="110"/>
      <c r="M255" s="71"/>
      <c r="N255" s="113"/>
      <c r="O255" s="114"/>
      <c r="P255" s="113"/>
      <c r="Q255" s="104"/>
      <c r="R255" s="109"/>
      <c r="S255" s="80"/>
      <c r="T255" s="41"/>
      <c r="U255" s="316"/>
    </row>
    <row r="256" spans="1:21" s="20" customFormat="1" ht="18" customHeight="1">
      <c r="A256" s="603"/>
      <c r="B256" s="305">
        <v>4</v>
      </c>
      <c r="C256" s="150" t="s">
        <v>181</v>
      </c>
      <c r="D256" s="142" t="s">
        <v>25</v>
      </c>
      <c r="E256" s="159">
        <v>2</v>
      </c>
      <c r="F256" s="446">
        <v>0.14000000000000001</v>
      </c>
      <c r="G256" s="164">
        <v>50000</v>
      </c>
      <c r="H256" s="147" t="s">
        <v>182</v>
      </c>
      <c r="I256" s="219" t="s">
        <v>22</v>
      </c>
      <c r="J256" s="137"/>
      <c r="K256" s="33"/>
      <c r="L256" s="110"/>
      <c r="M256" s="71"/>
      <c r="N256" s="113"/>
      <c r="O256" s="114"/>
      <c r="P256" s="113"/>
      <c r="Q256" s="104"/>
      <c r="R256" s="109"/>
      <c r="S256" s="80"/>
      <c r="T256" s="41"/>
      <c r="U256" s="316"/>
    </row>
    <row r="257" spans="1:21" s="20" customFormat="1" ht="18" customHeight="1" thickBot="1">
      <c r="A257" s="601"/>
      <c r="B257" s="306" t="s">
        <v>177</v>
      </c>
      <c r="C257" s="185" t="s">
        <v>108</v>
      </c>
      <c r="D257" s="186" t="s">
        <v>25</v>
      </c>
      <c r="E257" s="187"/>
      <c r="F257" s="448">
        <v>6</v>
      </c>
      <c r="G257" s="188">
        <v>135000</v>
      </c>
      <c r="H257" s="189"/>
      <c r="I257" s="190" t="s">
        <v>22</v>
      </c>
      <c r="J257" s="137">
        <f>MMULT(F244,G244)</f>
        <v>5750</v>
      </c>
      <c r="K257" s="33"/>
      <c r="L257" s="110"/>
      <c r="M257" s="111"/>
      <c r="N257" s="113"/>
      <c r="O257" s="114"/>
      <c r="P257" s="113"/>
      <c r="Q257" s="104"/>
      <c r="R257" s="109">
        <v>2</v>
      </c>
      <c r="S257" s="68">
        <v>0.115</v>
      </c>
      <c r="T257" s="41"/>
      <c r="U257" s="317"/>
    </row>
    <row r="258" spans="1:21" s="20" customFormat="1" ht="18" customHeight="1">
      <c r="A258" s="600">
        <v>75</v>
      </c>
      <c r="B258" s="304" t="s">
        <v>23</v>
      </c>
      <c r="C258" s="179" t="s">
        <v>183</v>
      </c>
      <c r="D258" s="180" t="s">
        <v>184</v>
      </c>
      <c r="E258" s="181">
        <v>1</v>
      </c>
      <c r="F258" s="445">
        <v>7.8E-2</v>
      </c>
      <c r="G258" s="182">
        <v>280000</v>
      </c>
      <c r="H258" s="183"/>
      <c r="I258" s="184" t="s">
        <v>22</v>
      </c>
      <c r="J258" s="137"/>
      <c r="K258" s="33"/>
      <c r="L258" s="110"/>
      <c r="M258" s="111"/>
      <c r="N258" s="113"/>
      <c r="O258" s="114"/>
      <c r="P258" s="113"/>
      <c r="Q258" s="104"/>
      <c r="R258" s="109"/>
      <c r="S258" s="68"/>
      <c r="T258" s="41"/>
      <c r="U258" s="317"/>
    </row>
    <row r="259" spans="1:21" s="20" customFormat="1" ht="18" customHeight="1" thickBot="1">
      <c r="A259" s="601"/>
      <c r="B259" s="306" t="s">
        <v>185</v>
      </c>
      <c r="C259" s="185" t="s">
        <v>183</v>
      </c>
      <c r="D259" s="186" t="s">
        <v>23</v>
      </c>
      <c r="E259" s="187">
        <v>99</v>
      </c>
      <c r="F259" s="448">
        <v>1.8</v>
      </c>
      <c r="G259" s="188">
        <v>280000</v>
      </c>
      <c r="H259" s="189"/>
      <c r="I259" s="190" t="s">
        <v>22</v>
      </c>
      <c r="J259" s="137"/>
      <c r="K259" s="33"/>
      <c r="L259" s="110"/>
      <c r="M259" s="111"/>
      <c r="N259" s="113"/>
      <c r="O259" s="114"/>
      <c r="P259" s="113"/>
      <c r="Q259" s="104"/>
      <c r="R259" s="109"/>
      <c r="S259" s="68"/>
      <c r="T259" s="41"/>
      <c r="U259" s="317"/>
    </row>
    <row r="260" spans="1:21" s="20" customFormat="1" ht="24.75" customHeight="1">
      <c r="A260" s="600">
        <v>73</v>
      </c>
      <c r="B260" s="258" t="s">
        <v>186</v>
      </c>
      <c r="C260" s="191" t="s">
        <v>138</v>
      </c>
      <c r="D260" s="192" t="s">
        <v>141</v>
      </c>
      <c r="E260" s="193"/>
      <c r="F260" s="450">
        <v>43</v>
      </c>
      <c r="G260" s="194">
        <v>190000</v>
      </c>
      <c r="H260" s="195" t="s">
        <v>187</v>
      </c>
      <c r="I260" s="196" t="s">
        <v>119</v>
      </c>
      <c r="J260" s="137"/>
      <c r="K260" s="33"/>
      <c r="L260" s="110"/>
      <c r="M260" s="111"/>
      <c r="N260" s="113"/>
      <c r="O260" s="114"/>
      <c r="P260" s="113"/>
      <c r="Q260" s="104"/>
      <c r="R260" s="109"/>
      <c r="S260" s="68"/>
      <c r="T260" s="41"/>
      <c r="U260" s="317"/>
    </row>
    <row r="261" spans="1:21" s="20" customFormat="1" ht="24.75" customHeight="1" thickBot="1">
      <c r="A261" s="602"/>
      <c r="B261" s="259" t="s">
        <v>110</v>
      </c>
      <c r="C261" s="172" t="s">
        <v>108</v>
      </c>
      <c r="D261" s="173" t="s">
        <v>25</v>
      </c>
      <c r="E261" s="174">
        <v>19</v>
      </c>
      <c r="F261" s="447">
        <v>0.96</v>
      </c>
      <c r="G261" s="175">
        <v>280000</v>
      </c>
      <c r="H261" s="176"/>
      <c r="I261" s="223" t="s">
        <v>22</v>
      </c>
      <c r="J261" s="137"/>
      <c r="K261" s="33"/>
      <c r="L261" s="110"/>
      <c r="M261" s="111"/>
      <c r="N261" s="113"/>
      <c r="O261" s="114"/>
      <c r="P261" s="113"/>
      <c r="Q261" s="104"/>
      <c r="R261" s="109"/>
      <c r="S261" s="68"/>
      <c r="T261" s="41"/>
      <c r="U261" s="317"/>
    </row>
    <row r="262" spans="1:21" s="20" customFormat="1" ht="18" customHeight="1">
      <c r="A262" s="600">
        <v>75</v>
      </c>
      <c r="B262" s="508" t="s">
        <v>161</v>
      </c>
      <c r="C262" s="179" t="s">
        <v>108</v>
      </c>
      <c r="D262" s="180" t="s">
        <v>25</v>
      </c>
      <c r="E262" s="181"/>
      <c r="F262" s="445">
        <v>20</v>
      </c>
      <c r="G262" s="182">
        <v>130000</v>
      </c>
      <c r="H262" s="183"/>
      <c r="I262" s="184" t="s">
        <v>22</v>
      </c>
      <c r="J262" s="137"/>
      <c r="K262" s="33"/>
      <c r="L262" s="110"/>
      <c r="M262" s="111"/>
      <c r="N262" s="113"/>
      <c r="O262" s="114"/>
      <c r="P262" s="113"/>
      <c r="Q262" s="104"/>
      <c r="R262" s="109"/>
      <c r="S262" s="68"/>
      <c r="T262" s="41"/>
      <c r="U262" s="317"/>
    </row>
    <row r="263" spans="1:21" s="20" customFormat="1" ht="18" customHeight="1" thickBot="1">
      <c r="A263" s="608"/>
      <c r="B263" s="507" t="s">
        <v>23</v>
      </c>
      <c r="C263" s="506" t="s">
        <v>108</v>
      </c>
      <c r="D263" s="186" t="s">
        <v>55</v>
      </c>
      <c r="E263" s="187"/>
      <c r="F263" s="448">
        <v>3.5</v>
      </c>
      <c r="G263" s="188">
        <v>135000</v>
      </c>
      <c r="H263" s="189"/>
      <c r="I263" s="190" t="s">
        <v>22</v>
      </c>
      <c r="J263" s="137"/>
      <c r="K263" s="33"/>
      <c r="L263" s="110"/>
      <c r="M263" s="111"/>
      <c r="N263" s="113"/>
      <c r="O263" s="114"/>
      <c r="P263" s="113"/>
      <c r="Q263" s="104"/>
      <c r="R263" s="109"/>
      <c r="S263" s="68"/>
      <c r="T263" s="41"/>
      <c r="U263" s="317"/>
    </row>
    <row r="264" spans="1:21" s="20" customFormat="1" ht="18" customHeight="1">
      <c r="A264" s="610">
        <v>73</v>
      </c>
      <c r="B264" s="509" t="s">
        <v>90</v>
      </c>
      <c r="C264" s="503" t="s">
        <v>108</v>
      </c>
      <c r="D264" s="510" t="s">
        <v>25</v>
      </c>
      <c r="E264" s="511"/>
      <c r="F264" s="504">
        <v>6</v>
      </c>
      <c r="G264" s="512">
        <v>130000</v>
      </c>
      <c r="H264" s="513"/>
      <c r="I264" s="505" t="s">
        <v>22</v>
      </c>
      <c r="J264" s="137"/>
      <c r="K264" s="33"/>
      <c r="L264" s="110"/>
      <c r="M264" s="111"/>
      <c r="N264" s="113"/>
      <c r="O264" s="114"/>
      <c r="P264" s="113"/>
      <c r="Q264" s="104"/>
      <c r="R264" s="109"/>
      <c r="S264" s="68"/>
      <c r="T264" s="41"/>
      <c r="U264" s="317"/>
    </row>
    <row r="265" spans="1:21" s="20" customFormat="1" ht="18" customHeight="1" thickBot="1">
      <c r="A265" s="611"/>
      <c r="B265" s="496" t="s">
        <v>186</v>
      </c>
      <c r="C265" s="497" t="s">
        <v>108</v>
      </c>
      <c r="D265" s="514" t="s">
        <v>25</v>
      </c>
      <c r="E265" s="498"/>
      <c r="F265" s="499">
        <v>2.0459999999999998</v>
      </c>
      <c r="G265" s="500">
        <v>130000</v>
      </c>
      <c r="H265" s="501"/>
      <c r="I265" s="502" t="s">
        <v>22</v>
      </c>
      <c r="J265" s="137"/>
      <c r="K265" s="33"/>
      <c r="L265" s="110"/>
      <c r="M265" s="111"/>
      <c r="N265" s="113"/>
      <c r="O265" s="114"/>
      <c r="P265" s="113"/>
      <c r="Q265" s="104"/>
      <c r="R265" s="109"/>
      <c r="S265" s="68"/>
      <c r="T265" s="41"/>
      <c r="U265" s="317"/>
    </row>
    <row r="266" spans="1:21" s="20" customFormat="1" ht="18" customHeight="1" thickBot="1">
      <c r="A266" s="178">
        <v>70</v>
      </c>
      <c r="B266" s="312" t="s">
        <v>90</v>
      </c>
      <c r="C266" s="260" t="s">
        <v>108</v>
      </c>
      <c r="D266" s="261" t="s">
        <v>55</v>
      </c>
      <c r="E266" s="262"/>
      <c r="F266" s="457">
        <v>4</v>
      </c>
      <c r="G266" s="263">
        <v>135000</v>
      </c>
      <c r="H266" s="264" t="s">
        <v>188</v>
      </c>
      <c r="I266" s="265" t="s">
        <v>22</v>
      </c>
      <c r="J266" s="137"/>
      <c r="K266" s="33"/>
      <c r="L266" s="110"/>
      <c r="M266" s="111"/>
      <c r="N266" s="113"/>
      <c r="O266" s="114"/>
      <c r="P266" s="113"/>
      <c r="Q266" s="104"/>
      <c r="R266" s="109"/>
      <c r="S266" s="68"/>
      <c r="T266" s="41"/>
      <c r="U266" s="317"/>
    </row>
    <row r="267" spans="1:21" s="20" customFormat="1" ht="18" customHeight="1" thickBot="1">
      <c r="A267" s="416">
        <v>60</v>
      </c>
      <c r="B267" s="417" t="s">
        <v>161</v>
      </c>
      <c r="C267" s="418" t="s">
        <v>108</v>
      </c>
      <c r="D267" s="419" t="s">
        <v>25</v>
      </c>
      <c r="E267" s="420"/>
      <c r="F267" s="458">
        <v>7</v>
      </c>
      <c r="G267" s="421">
        <v>130000</v>
      </c>
      <c r="H267" s="422"/>
      <c r="I267" s="423" t="s">
        <v>22</v>
      </c>
      <c r="J267" s="137"/>
      <c r="K267" s="33"/>
      <c r="L267" s="110"/>
      <c r="M267" s="111"/>
      <c r="N267" s="113"/>
      <c r="O267" s="114"/>
      <c r="P267" s="113"/>
      <c r="Q267" s="104"/>
      <c r="R267" s="109"/>
      <c r="S267" s="68"/>
      <c r="T267" s="41"/>
      <c r="U267" s="317"/>
    </row>
    <row r="268" spans="1:21" s="20" customFormat="1" ht="15.75" customHeight="1">
      <c r="A268" s="597">
        <v>57</v>
      </c>
      <c r="B268" s="426" t="s">
        <v>161</v>
      </c>
      <c r="C268" s="427" t="s">
        <v>108</v>
      </c>
      <c r="D268" s="468" t="s">
        <v>25</v>
      </c>
      <c r="E268" s="428"/>
      <c r="F268" s="459">
        <v>12</v>
      </c>
      <c r="G268" s="429">
        <v>125000</v>
      </c>
      <c r="H268" s="430"/>
      <c r="I268" s="431" t="s">
        <v>22</v>
      </c>
      <c r="J268" s="140" t="e">
        <f>SUM(J12:J257)</f>
        <v>#REF!</v>
      </c>
      <c r="K268" s="115">
        <f>SUM(K12:K257)</f>
        <v>0</v>
      </c>
      <c r="L268" s="116"/>
      <c r="M268" s="117">
        <f>SUM(M12:M257)</f>
        <v>0</v>
      </c>
      <c r="N268" s="117"/>
      <c r="O268" s="118">
        <f>SUM(O12:O257)</f>
        <v>81</v>
      </c>
      <c r="P268" s="117"/>
      <c r="Q268" s="118">
        <f>SUM(Q12:Q257)</f>
        <v>0</v>
      </c>
      <c r="R268" s="117"/>
      <c r="S268" s="119">
        <f>SUM(S12:S257)</f>
        <v>310.685</v>
      </c>
      <c r="T268" s="120"/>
      <c r="U268" s="322">
        <f>SUM(K268:T268)</f>
        <v>391.685</v>
      </c>
    </row>
    <row r="269" spans="1:21" s="20" customFormat="1" ht="15.75" customHeight="1">
      <c r="A269" s="598"/>
      <c r="B269" s="410" t="s">
        <v>177</v>
      </c>
      <c r="C269" s="411" t="s">
        <v>108</v>
      </c>
      <c r="D269" s="438" t="s">
        <v>25</v>
      </c>
      <c r="E269" s="412"/>
      <c r="F269" s="461">
        <v>3.2</v>
      </c>
      <c r="G269" s="413">
        <v>125000</v>
      </c>
      <c r="H269" s="414"/>
      <c r="I269" s="515" t="s">
        <v>22</v>
      </c>
      <c r="J269" s="140"/>
      <c r="K269" s="115"/>
      <c r="L269" s="116"/>
      <c r="M269" s="117"/>
      <c r="N269" s="117"/>
      <c r="O269" s="118"/>
      <c r="P269" s="117"/>
      <c r="Q269" s="118"/>
      <c r="R269" s="117"/>
      <c r="S269" s="119"/>
      <c r="T269" s="120"/>
      <c r="U269" s="322"/>
    </row>
    <row r="270" spans="1:21" s="20" customFormat="1" ht="15.75" customHeight="1" thickBot="1">
      <c r="A270" s="599"/>
      <c r="B270" s="432" t="s">
        <v>170</v>
      </c>
      <c r="C270" s="433" t="s">
        <v>108</v>
      </c>
      <c r="D270" s="469" t="s">
        <v>55</v>
      </c>
      <c r="E270" s="434"/>
      <c r="F270" s="460">
        <v>3</v>
      </c>
      <c r="G270" s="435">
        <v>125000</v>
      </c>
      <c r="H270" s="436"/>
      <c r="I270" s="437" t="s">
        <v>22</v>
      </c>
      <c r="J270" s="140"/>
      <c r="K270" s="115"/>
      <c r="L270" s="116"/>
      <c r="M270" s="117"/>
      <c r="N270" s="117"/>
      <c r="O270" s="118"/>
      <c r="P270" s="117"/>
      <c r="Q270" s="118"/>
      <c r="R270" s="117"/>
      <c r="S270" s="119"/>
      <c r="T270" s="120"/>
      <c r="U270" s="322"/>
    </row>
    <row r="271" spans="1:21" s="20" customFormat="1" ht="15.75" customHeight="1" thickBot="1">
      <c r="A271" s="409">
        <v>42</v>
      </c>
      <c r="B271" s="410" t="s">
        <v>170</v>
      </c>
      <c r="C271" s="411" t="s">
        <v>183</v>
      </c>
      <c r="D271" s="438" t="s">
        <v>25</v>
      </c>
      <c r="E271" s="412"/>
      <c r="F271" s="461">
        <v>15</v>
      </c>
      <c r="G271" s="413">
        <v>220000</v>
      </c>
      <c r="H271" s="414" t="s">
        <v>245</v>
      </c>
      <c r="I271" s="415" t="s">
        <v>22</v>
      </c>
      <c r="J271" s="140"/>
      <c r="K271" s="115"/>
      <c r="L271" s="116"/>
      <c r="M271" s="117"/>
      <c r="N271" s="117"/>
      <c r="O271" s="118"/>
      <c r="P271" s="117"/>
      <c r="Q271" s="118"/>
      <c r="R271" s="117"/>
      <c r="S271" s="119"/>
      <c r="T271" s="120"/>
      <c r="U271" s="322"/>
    </row>
    <row r="272" spans="1:21" s="20" customFormat="1" ht="15.75" customHeight="1" thickBot="1">
      <c r="A272" s="171">
        <v>38</v>
      </c>
      <c r="B272" s="313" t="s">
        <v>185</v>
      </c>
      <c r="C272" s="268" t="s">
        <v>189</v>
      </c>
      <c r="D272" s="424" t="s">
        <v>190</v>
      </c>
      <c r="E272" s="269"/>
      <c r="F272" s="462">
        <v>0.02</v>
      </c>
      <c r="G272" s="266">
        <v>800000</v>
      </c>
      <c r="H272" s="314"/>
      <c r="I272" s="267" t="s">
        <v>22</v>
      </c>
      <c r="J272" s="140"/>
      <c r="K272" s="115"/>
      <c r="L272" s="116"/>
      <c r="M272" s="117"/>
      <c r="N272" s="117"/>
      <c r="O272" s="118"/>
      <c r="P272" s="117"/>
      <c r="Q272" s="118"/>
      <c r="R272" s="117"/>
      <c r="S272" s="119"/>
      <c r="T272" s="120"/>
      <c r="U272" s="322"/>
    </row>
    <row r="273" spans="1:21" s="20" customFormat="1" ht="15.75" customHeight="1" thickBot="1">
      <c r="A273" s="171">
        <v>28</v>
      </c>
      <c r="B273" s="313" t="s">
        <v>178</v>
      </c>
      <c r="C273" s="179" t="s">
        <v>183</v>
      </c>
      <c r="D273" s="425" t="s">
        <v>25</v>
      </c>
      <c r="E273" s="269"/>
      <c r="F273" s="462">
        <v>7</v>
      </c>
      <c r="G273" s="266">
        <v>190000</v>
      </c>
      <c r="H273" s="385" t="s">
        <v>126</v>
      </c>
      <c r="I273" s="267" t="s">
        <v>22</v>
      </c>
      <c r="J273" s="140"/>
      <c r="K273" s="115"/>
      <c r="L273" s="116"/>
      <c r="M273" s="117"/>
      <c r="N273" s="117"/>
      <c r="O273" s="118"/>
      <c r="P273" s="117"/>
      <c r="Q273" s="118"/>
      <c r="R273" s="117"/>
      <c r="S273" s="119"/>
      <c r="T273" s="120"/>
      <c r="U273" s="322"/>
    </row>
    <row r="274" spans="1:21" s="20" customFormat="1" ht="16.5" customHeight="1" thickBot="1">
      <c r="A274" s="171">
        <v>25</v>
      </c>
      <c r="B274" s="313" t="s">
        <v>176</v>
      </c>
      <c r="C274" s="268" t="s">
        <v>183</v>
      </c>
      <c r="D274" s="270">
        <v>20</v>
      </c>
      <c r="E274" s="271">
        <v>79</v>
      </c>
      <c r="F274" s="271">
        <v>0.86</v>
      </c>
      <c r="G274" s="263">
        <v>280000</v>
      </c>
      <c r="H274" s="264"/>
      <c r="I274" s="265" t="s">
        <v>22</v>
      </c>
      <c r="J274" s="140"/>
      <c r="K274" s="115"/>
      <c r="L274" s="116"/>
      <c r="M274" s="117"/>
      <c r="N274" s="117"/>
      <c r="O274" s="118"/>
      <c r="P274" s="117"/>
      <c r="Q274" s="118"/>
      <c r="R274" s="117"/>
      <c r="S274" s="119"/>
      <c r="T274" s="120"/>
      <c r="U274" s="322"/>
    </row>
    <row r="275" spans="1:21" s="20" customFormat="1" ht="16.5" customHeight="1" thickBot="1">
      <c r="A275" s="171">
        <v>16</v>
      </c>
      <c r="B275" s="313" t="s">
        <v>191</v>
      </c>
      <c r="C275" s="268" t="s">
        <v>192</v>
      </c>
      <c r="D275" s="270">
        <v>20</v>
      </c>
      <c r="E275" s="271"/>
      <c r="F275" s="271">
        <v>3</v>
      </c>
      <c r="G275" s="272">
        <v>390000</v>
      </c>
      <c r="H275" s="264"/>
      <c r="I275" s="265" t="s">
        <v>22</v>
      </c>
      <c r="J275" s="123"/>
      <c r="U275" s="121"/>
    </row>
    <row r="276" spans="1:21" ht="15">
      <c r="A276" s="128"/>
      <c r="B276" s="124"/>
      <c r="C276" s="125"/>
      <c r="D276" s="127"/>
      <c r="E276" s="124"/>
      <c r="F276" s="124"/>
      <c r="G276" s="126"/>
      <c r="H276" s="125"/>
      <c r="I276" s="127"/>
      <c r="J276"/>
      <c r="K276"/>
      <c r="L276"/>
      <c r="S276"/>
      <c r="T276"/>
      <c r="U276"/>
    </row>
    <row r="277" spans="1:21" ht="15">
      <c r="A277" s="128"/>
      <c r="B277" s="124"/>
      <c r="C277" s="125"/>
      <c r="D277" s="127"/>
      <c r="E277" s="124"/>
      <c r="F277" s="124"/>
      <c r="G277" s="126"/>
      <c r="H277" s="125"/>
      <c r="I277" s="127"/>
      <c r="J277"/>
      <c r="K277"/>
      <c r="L277"/>
      <c r="S277"/>
      <c r="T277"/>
      <c r="U277"/>
    </row>
    <row r="278" spans="1:21" s="14" customFormat="1" ht="15" customHeight="1" thickBot="1">
      <c r="A278" s="124"/>
      <c r="B278" s="124"/>
      <c r="C278" s="125"/>
      <c r="D278" s="127"/>
      <c r="E278" s="124"/>
      <c r="F278" s="124"/>
      <c r="G278" s="126"/>
      <c r="H278" s="125"/>
      <c r="I278" s="127"/>
      <c r="P278"/>
      <c r="Q278"/>
      <c r="R278"/>
      <c r="S278"/>
      <c r="T278"/>
      <c r="U278"/>
    </row>
    <row r="279" spans="1:21" s="14" customFormat="1" ht="18" hidden="1" customHeight="1">
      <c r="A279" s="124"/>
      <c r="B279" s="124"/>
      <c r="C279" s="125"/>
      <c r="D279" s="127"/>
      <c r="E279" s="124"/>
      <c r="F279" s="124"/>
      <c r="G279" s="126"/>
      <c r="H279" s="125"/>
      <c r="I279" s="127"/>
      <c r="P279"/>
      <c r="Q279"/>
      <c r="R279"/>
      <c r="S279"/>
      <c r="T279"/>
      <c r="U279"/>
    </row>
    <row r="280" spans="1:21" s="14" customFormat="1" ht="33.75" customHeight="1" thickBot="1">
      <c r="A280" s="124"/>
      <c r="B280" s="574" t="s">
        <v>193</v>
      </c>
      <c r="C280" s="575"/>
      <c r="D280" s="576"/>
      <c r="E280" s="577"/>
      <c r="F280" s="577"/>
      <c r="G280" s="578"/>
      <c r="H280" s="579"/>
      <c r="I280" s="127"/>
      <c r="P280"/>
      <c r="Q280"/>
      <c r="R280"/>
      <c r="S280"/>
      <c r="T280"/>
      <c r="U280"/>
    </row>
    <row r="281" spans="1:21" s="14" customFormat="1" ht="27.75" customHeight="1" thickBot="1">
      <c r="A281" s="124"/>
      <c r="B281" s="284" t="s">
        <v>194</v>
      </c>
      <c r="C281" s="289" t="s">
        <v>195</v>
      </c>
      <c r="D281" s="286" t="s">
        <v>14</v>
      </c>
      <c r="E281" s="287" t="s">
        <v>17</v>
      </c>
      <c r="F281" s="288" t="s">
        <v>16</v>
      </c>
      <c r="G281" s="285" t="s">
        <v>196</v>
      </c>
      <c r="H281" s="289" t="s">
        <v>5</v>
      </c>
      <c r="I281" s="127"/>
      <c r="P281"/>
      <c r="Q281"/>
      <c r="R281"/>
      <c r="S281"/>
      <c r="T281"/>
      <c r="U281"/>
    </row>
    <row r="282" spans="1:21">
      <c r="A282" s="124"/>
      <c r="B282" s="293" t="s">
        <v>197</v>
      </c>
      <c r="C282" s="290" t="s">
        <v>198</v>
      </c>
      <c r="D282" s="279" t="s">
        <v>199</v>
      </c>
      <c r="E282" s="280">
        <v>1</v>
      </c>
      <c r="F282" s="281">
        <v>0.14599999999999999</v>
      </c>
      <c r="G282" s="282">
        <v>89000</v>
      </c>
      <c r="H282" s="283" t="s">
        <v>200</v>
      </c>
      <c r="I282" s="127"/>
      <c r="J282"/>
      <c r="K282"/>
      <c r="L282"/>
      <c r="S282"/>
      <c r="T282"/>
      <c r="U282"/>
    </row>
    <row r="283" spans="1:21">
      <c r="A283" s="124"/>
      <c r="B283" s="294" t="s">
        <v>201</v>
      </c>
      <c r="C283" s="291" t="s">
        <v>198</v>
      </c>
      <c r="D283" s="129" t="s">
        <v>202</v>
      </c>
      <c r="E283" s="167">
        <v>2</v>
      </c>
      <c r="F283" s="168">
        <f>MMULT(E283,1.236)</f>
        <v>2.472</v>
      </c>
      <c r="G283" s="130">
        <v>76000</v>
      </c>
      <c r="H283" s="273" t="s">
        <v>203</v>
      </c>
      <c r="I283" s="127"/>
      <c r="J283"/>
      <c r="K283"/>
      <c r="L283"/>
      <c r="S283"/>
      <c r="T283"/>
      <c r="U283"/>
    </row>
    <row r="284" spans="1:21">
      <c r="A284" s="124"/>
      <c r="B284" s="294" t="s">
        <v>204</v>
      </c>
      <c r="C284" s="291" t="s">
        <v>198</v>
      </c>
      <c r="D284" s="129" t="s">
        <v>202</v>
      </c>
      <c r="E284" s="167">
        <v>3</v>
      </c>
      <c r="F284" s="168">
        <v>1.321</v>
      </c>
      <c r="G284" s="130">
        <v>78000</v>
      </c>
      <c r="H284" s="273" t="s">
        <v>203</v>
      </c>
      <c r="I284" s="127"/>
      <c r="J284"/>
      <c r="K284"/>
      <c r="L284"/>
      <c r="S284"/>
      <c r="T284"/>
      <c r="U284"/>
    </row>
    <row r="285" spans="1:21">
      <c r="A285" s="124"/>
      <c r="B285" s="295" t="s">
        <v>205</v>
      </c>
      <c r="C285" s="291" t="s">
        <v>198</v>
      </c>
      <c r="D285" s="131" t="s">
        <v>202</v>
      </c>
      <c r="E285" s="166">
        <v>1</v>
      </c>
      <c r="F285" s="169">
        <f>MMULT(3.6,0.076)</f>
        <v>0.27360000000000001</v>
      </c>
      <c r="G285" s="132">
        <v>70000</v>
      </c>
      <c r="H285" s="273" t="s">
        <v>206</v>
      </c>
      <c r="I285" s="127"/>
      <c r="J285"/>
      <c r="K285"/>
      <c r="L285"/>
      <c r="S285"/>
      <c r="T285"/>
      <c r="U285"/>
    </row>
    <row r="286" spans="1:21">
      <c r="A286" s="124"/>
      <c r="B286" s="296" t="s">
        <v>207</v>
      </c>
      <c r="C286" s="291" t="s">
        <v>198</v>
      </c>
      <c r="D286" s="129">
        <v>345</v>
      </c>
      <c r="E286" s="167">
        <v>8</v>
      </c>
      <c r="F286" s="170">
        <f>MMULT(E286,1.644)</f>
        <v>13.151999999999999</v>
      </c>
      <c r="G286" s="133">
        <v>82500</v>
      </c>
      <c r="H286" s="273" t="s">
        <v>203</v>
      </c>
      <c r="I286" s="127"/>
      <c r="J286"/>
      <c r="K286"/>
      <c r="L286"/>
      <c r="S286"/>
      <c r="T286"/>
      <c r="U286"/>
    </row>
    <row r="287" spans="1:21" ht="17.25" customHeight="1" thickBot="1">
      <c r="A287" s="124"/>
      <c r="B287" s="297" t="s">
        <v>208</v>
      </c>
      <c r="C287" s="292" t="s">
        <v>198</v>
      </c>
      <c r="D287" s="274" t="s">
        <v>202</v>
      </c>
      <c r="E287" s="275">
        <v>1</v>
      </c>
      <c r="F287" s="276">
        <f>MMULT(E287,2.496)</f>
        <v>2.496</v>
      </c>
      <c r="G287" s="277">
        <v>80000</v>
      </c>
      <c r="H287" s="278" t="s">
        <v>209</v>
      </c>
      <c r="I287" s="127"/>
      <c r="J287"/>
      <c r="K287"/>
      <c r="L287"/>
      <c r="S287"/>
      <c r="T287"/>
      <c r="U287"/>
    </row>
    <row r="288" spans="1:21">
      <c r="A288" s="134"/>
      <c r="B288"/>
      <c r="D288"/>
      <c r="E288"/>
      <c r="F288"/>
      <c r="G288"/>
      <c r="H288"/>
      <c r="I288"/>
      <c r="J288"/>
      <c r="K288"/>
      <c r="L288"/>
      <c r="S288"/>
      <c r="T288"/>
      <c r="U288"/>
    </row>
    <row r="289" spans="2:21" hidden="1">
      <c r="B289"/>
      <c r="D289"/>
      <c r="E289"/>
      <c r="F289"/>
      <c r="G289"/>
      <c r="H289"/>
      <c r="I289"/>
      <c r="J289"/>
      <c r="K289"/>
      <c r="L289"/>
      <c r="S289"/>
      <c r="T289"/>
      <c r="U289"/>
    </row>
    <row r="290" spans="2:21" hidden="1">
      <c r="B290"/>
      <c r="D290"/>
      <c r="E290"/>
      <c r="F290"/>
      <c r="G290"/>
      <c r="H290"/>
      <c r="I290"/>
      <c r="J290"/>
      <c r="K290"/>
      <c r="L290"/>
      <c r="S290"/>
      <c r="T290"/>
      <c r="U290"/>
    </row>
    <row r="291" spans="2:21" hidden="1">
      <c r="B291"/>
      <c r="D291"/>
      <c r="E291"/>
      <c r="F291"/>
      <c r="G291"/>
      <c r="H291"/>
      <c r="I291"/>
      <c r="J291"/>
      <c r="K291"/>
      <c r="L291"/>
      <c r="S291"/>
      <c r="T291"/>
      <c r="U291"/>
    </row>
    <row r="292" spans="2:21" hidden="1">
      <c r="B292"/>
      <c r="C292" s="6"/>
      <c r="D292" s="8"/>
      <c r="E292" s="9"/>
      <c r="F292"/>
      <c r="G292"/>
      <c r="H292"/>
      <c r="I292"/>
      <c r="J292"/>
      <c r="K292"/>
      <c r="L292"/>
      <c r="S292"/>
      <c r="T292"/>
      <c r="U292"/>
    </row>
    <row r="293" spans="2:21" hidden="1">
      <c r="B293"/>
      <c r="C293" s="6"/>
      <c r="D293" s="8"/>
      <c r="E293" s="9"/>
      <c r="F293"/>
      <c r="G293"/>
      <c r="H293"/>
      <c r="I293"/>
      <c r="J293"/>
      <c r="K293"/>
      <c r="L293"/>
      <c r="S293"/>
      <c r="T293"/>
      <c r="U293"/>
    </row>
    <row r="294" spans="2:21" hidden="1">
      <c r="B294"/>
      <c r="C294" s="6"/>
      <c r="D294" s="8"/>
      <c r="E294" s="9"/>
      <c r="F294"/>
      <c r="G294"/>
      <c r="H294"/>
      <c r="I294"/>
      <c r="J294"/>
      <c r="K294"/>
      <c r="L294"/>
      <c r="S294"/>
      <c r="T294"/>
      <c r="U294"/>
    </row>
    <row r="295" spans="2:21" hidden="1">
      <c r="B295"/>
      <c r="I295"/>
      <c r="J295"/>
      <c r="K295"/>
      <c r="L295"/>
      <c r="S295"/>
      <c r="T295"/>
      <c r="U295"/>
    </row>
    <row r="296" spans="2:21" hidden="1">
      <c r="J296"/>
      <c r="K296"/>
      <c r="L296"/>
      <c r="S296"/>
      <c r="T296"/>
      <c r="U296"/>
    </row>
  </sheetData>
  <mergeCells count="65">
    <mergeCell ref="A19:A22"/>
    <mergeCell ref="A174:A189"/>
    <mergeCell ref="A79:A95"/>
    <mergeCell ref="A105:A124"/>
    <mergeCell ref="A96:A104"/>
    <mergeCell ref="A23:A34"/>
    <mergeCell ref="A66:A78"/>
    <mergeCell ref="A35:A46"/>
    <mergeCell ref="A60:A65"/>
    <mergeCell ref="A268:A270"/>
    <mergeCell ref="A258:A259"/>
    <mergeCell ref="A260:A261"/>
    <mergeCell ref="A249:A257"/>
    <mergeCell ref="A151:A152"/>
    <mergeCell ref="A202:A205"/>
    <mergeCell ref="A198:A201"/>
    <mergeCell ref="A221:A224"/>
    <mergeCell ref="A206:A220"/>
    <mergeCell ref="A262:A263"/>
    <mergeCell ref="A225:A248"/>
    <mergeCell ref="A190:A197"/>
    <mergeCell ref="A153:A173"/>
    <mergeCell ref="A264:A265"/>
    <mergeCell ref="A10:A18"/>
    <mergeCell ref="A8:A9"/>
    <mergeCell ref="B280:H280"/>
    <mergeCell ref="T6:T7"/>
    <mergeCell ref="S6:S7"/>
    <mergeCell ref="Q6:Q7"/>
    <mergeCell ref="R6:R7"/>
    <mergeCell ref="F6:F7"/>
    <mergeCell ref="A125:A150"/>
    <mergeCell ref="A47:A59"/>
    <mergeCell ref="A5:A7"/>
    <mergeCell ref="B5:B7"/>
    <mergeCell ref="C5:D5"/>
    <mergeCell ref="D6:D7"/>
    <mergeCell ref="C6:C7"/>
    <mergeCell ref="N5:O5"/>
    <mergeCell ref="E5:F5"/>
    <mergeCell ref="G5:G7"/>
    <mergeCell ref="O6:O7"/>
    <mergeCell ref="N6:N7"/>
    <mergeCell ref="J5:J7"/>
    <mergeCell ref="K6:K7"/>
    <mergeCell ref="H5:H7"/>
    <mergeCell ref="I5:I7"/>
    <mergeCell ref="E6:E7"/>
    <mergeCell ref="L6:L7"/>
    <mergeCell ref="T5:U5"/>
    <mergeCell ref="P5:Q5"/>
    <mergeCell ref="P6:P7"/>
    <mergeCell ref="R5:S5"/>
    <mergeCell ref="U6:U7"/>
    <mergeCell ref="M6:M7"/>
    <mergeCell ref="L5:M5"/>
    <mergeCell ref="A4:I4"/>
    <mergeCell ref="A1:B3"/>
    <mergeCell ref="C1:I1"/>
    <mergeCell ref="C2:D2"/>
    <mergeCell ref="E2:G2"/>
    <mergeCell ref="H2:I2"/>
    <mergeCell ref="C3:D3"/>
    <mergeCell ref="E3:G3"/>
    <mergeCell ref="H3:I3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Труба Гост, ТУ, восстановленная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2026-08-05T06:33:16Z</dcterms:created>
  <dcterms:modified xsi:type="dcterms:W3CDTF">2026-10-01T06:30:57Z</dcterms:modified>
</cp:coreProperties>
</file>